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<sst xmlns="http://schemas.openxmlformats.org/spreadsheetml/2006/main" count="149" uniqueCount="27">
  <si>
    <t>Цена</t>
  </si>
  <si>
    <t xml:space="preserve">Раздел  </t>
  </si>
  <si>
    <t>ЗП</t>
  </si>
  <si>
    <t>ЭМ</t>
  </si>
  <si>
    <t>в т.ч. ЗПМ</t>
  </si>
  <si>
    <t>НР от ФОТ</t>
  </si>
  <si>
    <t>%</t>
  </si>
  <si>
    <t>СП от ФОТ</t>
  </si>
  <si>
    <t>ЗТР</t>
  </si>
  <si>
    <t>чел-ч</t>
  </si>
  <si>
    <t>МР</t>
  </si>
  <si>
    <t>Итого</t>
  </si>
  <si>
    <t>Итого по смете</t>
  </si>
  <si>
    <t>Итого по локальной смете</t>
  </si>
  <si>
    <t>Ресурсная ведомость</t>
  </si>
  <si>
    <t>Обоснование</t>
  </si>
  <si>
    <t>Наименование</t>
  </si>
  <si>
    <t>Единица измерения</t>
  </si>
  <si>
    <t>Объем</t>
  </si>
  <si>
    <t>Стоимость</t>
  </si>
  <si>
    <t>Трудовые ресурсы:</t>
  </si>
  <si>
    <t xml:space="preserve">Итого: </t>
  </si>
  <si>
    <t>Машины и механизмы:</t>
  </si>
  <si>
    <t>Материальные ресурсы:</t>
  </si>
  <si>
    <t>Сдал</t>
  </si>
  <si>
    <t>[должность,подпись(инициалы,фамилия)]</t>
  </si>
  <si>
    <t>Принял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</si>
</sst>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\ #,##0.00"/>
    <numFmt numFmtId="165" formatCode="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94-17.04.13%20&#1070;%20&#1050;&#1086;&#1084;&#1084;&#1077;&#1088;&#1095;&#1077;&#1089;&#1082;&#1072;&#1103;%20&#1089;&#1084;&#1077;&#1090;&#1072;%20&#1085;&#1072;%20&#1087;&#1086;&#1083;&#1099;%20(&#1055;&#1086;&#1083;&#1080;&#1084;&#1077;&#1088;&#1087;&#1086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_Data"/>
      <sheetName val="Акт по форме КС-2"/>
      <sheetName val="Акт КС-2 по ТСН-2001"/>
      <sheetName val="Акт по ТСН-2001"/>
      <sheetName val="Акт КС-2 по ФЕР (редакция 20"/>
      <sheetName val="Акт по ФЕР (редакция 2009)"/>
      <sheetName val="Source"/>
      <sheetName val="SmtRes"/>
      <sheetName val="EtalonRes"/>
      <sheetName val="ClcRes"/>
    </sheetNames>
    <sheetDataSet>
      <sheetData sheetId="0">
        <row r="1">
          <cell r="F1">
            <v>23.36064</v>
          </cell>
          <cell r="H1">
            <v>0</v>
          </cell>
        </row>
        <row r="13">
          <cell r="F13">
            <v>368.928832</v>
          </cell>
          <cell r="H13">
            <v>0</v>
          </cell>
        </row>
        <row r="14">
          <cell r="F14">
            <v>6.7712</v>
          </cell>
          <cell r="H14">
            <v>6.77</v>
          </cell>
        </row>
        <row r="20">
          <cell r="F20">
            <v>1648.6768</v>
          </cell>
          <cell r="H20">
            <v>1648.68</v>
          </cell>
        </row>
        <row r="21">
          <cell r="F21">
            <v>4.1216</v>
          </cell>
          <cell r="H21">
            <v>71.39</v>
          </cell>
        </row>
        <row r="22">
          <cell r="F22">
            <v>4.1216</v>
          </cell>
          <cell r="H22">
            <v>71.39</v>
          </cell>
        </row>
        <row r="23">
          <cell r="F23">
            <v>6.624</v>
          </cell>
          <cell r="H23">
            <v>57.3</v>
          </cell>
        </row>
        <row r="24">
          <cell r="F24">
            <v>150.64999999999998</v>
          </cell>
          <cell r="H24">
            <v>239.53</v>
          </cell>
        </row>
        <row r="25">
          <cell r="F25">
            <v>101.5312</v>
          </cell>
          <cell r="H25">
            <v>69.04</v>
          </cell>
        </row>
        <row r="26">
          <cell r="F26">
            <v>26.626639999999995</v>
          </cell>
          <cell r="H26">
            <v>74.02</v>
          </cell>
        </row>
        <row r="27">
          <cell r="F27">
            <v>18.52995</v>
          </cell>
          <cell r="H27">
            <v>3107.47</v>
          </cell>
        </row>
        <row r="28">
          <cell r="F28">
            <v>0.184</v>
          </cell>
          <cell r="H28">
            <v>2.7</v>
          </cell>
        </row>
        <row r="29">
          <cell r="F29">
            <v>14.903999999999998</v>
          </cell>
          <cell r="H29">
            <v>24</v>
          </cell>
        </row>
        <row r="30">
          <cell r="F30">
            <v>117.76</v>
          </cell>
          <cell r="H30">
            <v>189.59</v>
          </cell>
        </row>
        <row r="31">
          <cell r="F31">
            <v>31.520832</v>
          </cell>
          <cell r="H31">
            <v>31.52</v>
          </cell>
        </row>
        <row r="32">
          <cell r="F32">
            <v>0</v>
          </cell>
          <cell r="H32">
            <v>0</v>
          </cell>
        </row>
        <row r="33">
          <cell r="F33">
            <v>8.96</v>
          </cell>
          <cell r="H33">
            <v>63.35</v>
          </cell>
        </row>
        <row r="35">
          <cell r="F35">
            <v>0</v>
          </cell>
          <cell r="H35">
            <v>0</v>
          </cell>
        </row>
        <row r="36">
          <cell r="F36">
            <v>0.0023952</v>
          </cell>
          <cell r="H36">
            <v>17.23</v>
          </cell>
        </row>
        <row r="37">
          <cell r="F37">
            <v>0</v>
          </cell>
          <cell r="H37">
            <v>0</v>
          </cell>
        </row>
        <row r="38">
          <cell r="F38">
            <v>2.56</v>
          </cell>
          <cell r="H38">
            <v>157.41</v>
          </cell>
        </row>
        <row r="39">
          <cell r="F39">
            <v>28.160000000000004</v>
          </cell>
          <cell r="H39">
            <v>2956.52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  <cell r="H41">
            <v>0</v>
          </cell>
        </row>
        <row r="42">
          <cell r="F42">
            <v>5.888</v>
          </cell>
          <cell r="H42">
            <v>50.61</v>
          </cell>
        </row>
        <row r="43">
          <cell r="F43">
            <v>5.12</v>
          </cell>
          <cell r="H43">
            <v>126.77</v>
          </cell>
        </row>
        <row r="44">
          <cell r="F44">
            <v>6.96806656</v>
          </cell>
          <cell r="H44">
            <v>5123.41</v>
          </cell>
        </row>
        <row r="45">
          <cell r="F45">
            <v>23.88999936</v>
          </cell>
          <cell r="H45">
            <v>17565.6</v>
          </cell>
        </row>
        <row r="46">
          <cell r="F46">
            <v>0</v>
          </cell>
          <cell r="H46">
            <v>0</v>
          </cell>
        </row>
        <row r="47">
          <cell r="F47">
            <v>0.0047904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1015.552</v>
          </cell>
          <cell r="H49">
            <v>0</v>
          </cell>
        </row>
        <row r="50">
          <cell r="F50">
            <v>28.928</v>
          </cell>
          <cell r="H50">
            <v>0</v>
          </cell>
        </row>
        <row r="51">
          <cell r="F51">
            <v>0</v>
          </cell>
          <cell r="H51">
            <v>0</v>
          </cell>
        </row>
        <row r="52">
          <cell r="F52">
            <v>0.7984</v>
          </cell>
          <cell r="H52">
            <v>0</v>
          </cell>
        </row>
        <row r="53">
          <cell r="F53">
            <v>512</v>
          </cell>
          <cell r="H53">
            <v>5206.78</v>
          </cell>
        </row>
        <row r="54">
          <cell r="F54">
            <v>256</v>
          </cell>
          <cell r="H54">
            <v>2603.39</v>
          </cell>
        </row>
        <row r="55">
          <cell r="F55">
            <v>614.4</v>
          </cell>
          <cell r="H55">
            <v>6758.4</v>
          </cell>
        </row>
        <row r="56">
          <cell r="F56">
            <v>12.8</v>
          </cell>
          <cell r="H56">
            <v>8225.95</v>
          </cell>
        </row>
        <row r="57">
          <cell r="F57">
            <v>307.1999999376</v>
          </cell>
          <cell r="H57">
            <v>33177.6</v>
          </cell>
        </row>
        <row r="58">
          <cell r="F58">
            <v>1023.9999997919999</v>
          </cell>
          <cell r="H58">
            <v>4710.4</v>
          </cell>
        </row>
        <row r="59">
          <cell r="F59">
            <v>307.2</v>
          </cell>
          <cell r="H59">
            <v>192650.85</v>
          </cell>
        </row>
        <row r="60">
          <cell r="F60">
            <v>76.8</v>
          </cell>
          <cell r="H60">
            <v>32542.37</v>
          </cell>
        </row>
        <row r="61">
          <cell r="F61">
            <v>2.56</v>
          </cell>
          <cell r="H61">
            <v>1084.75</v>
          </cell>
        </row>
      </sheetData>
      <sheetData sheetId="6">
        <row r="12">
          <cell r="C12">
            <v>0</v>
          </cell>
          <cell r="L12" t="str">
            <v/>
          </cell>
          <cell r="M12" t="str">
            <v/>
          </cell>
          <cell r="AR12" t="str">
            <v/>
          </cell>
          <cell r="AS12" t="str">
            <v/>
          </cell>
        </row>
        <row r="24">
          <cell r="F24" t="str">
            <v>Новый раздел</v>
          </cell>
          <cell r="G24" t="str">
            <v>УСТРОЙСТВО БЕТОННОГО ОСНОВАНИЯ</v>
          </cell>
        </row>
        <row r="26">
          <cell r="AB26">
            <v>265683.16</v>
          </cell>
          <cell r="AK26">
            <v>64633.71</v>
          </cell>
          <cell r="AL26">
            <v>32608</v>
          </cell>
        </row>
        <row r="28">
          <cell r="E28" t="str">
            <v>1</v>
          </cell>
          <cell r="F28" t="str">
            <v>3.11-38-1</v>
          </cell>
          <cell r="G28" t="str">
            <v>УСТРОЙСТВО ПАРОИЗОЛЯЦИИ ИЗ ПОЛИЭТИЛЕНОВОЙ ПЛЕНКИ В ОДИН СЛОЙ НАСУХО (УСТРОЙСТВО ПАРОИЗОЛЯЦИИ ИЗ ПОЛИЭТИЛЕНОВОЙ ПЛЕНКИ В ДВА СЛОЯ)</v>
          </cell>
          <cell r="H28" t="str">
            <v>100 м2</v>
          </cell>
          <cell r="I28">
            <v>2.56</v>
          </cell>
          <cell r="O28">
            <v>3712.91</v>
          </cell>
          <cell r="Q28">
            <v>41.69</v>
          </cell>
          <cell r="R28">
            <v>18.64</v>
          </cell>
          <cell r="S28">
            <v>3671.22</v>
          </cell>
          <cell r="U28">
            <v>24.45859008</v>
          </cell>
          <cell r="X28">
            <v>3267.39</v>
          </cell>
          <cell r="Y28">
            <v>1615.34</v>
          </cell>
          <cell r="AM28">
            <v>0.92</v>
          </cell>
          <cell r="AN28">
            <v>0.18</v>
          </cell>
          <cell r="AO28">
            <v>38.53</v>
          </cell>
          <cell r="AQ28">
            <v>3.45</v>
          </cell>
          <cell r="AT28">
            <v>89</v>
          </cell>
          <cell r="AU28">
            <v>44</v>
          </cell>
          <cell r="BA28">
            <v>13.44</v>
          </cell>
          <cell r="BB28">
            <v>5.88</v>
          </cell>
          <cell r="BC28">
            <v>1</v>
          </cell>
          <cell r="BO28" t="str">
            <v>3.11-38-1</v>
          </cell>
          <cell r="BS28">
            <v>13.44</v>
          </cell>
          <cell r="BZ28">
            <v>89</v>
          </cell>
          <cell r="CA28">
            <v>44</v>
          </cell>
          <cell r="CQ28">
            <v>0</v>
          </cell>
          <cell r="CR28">
            <v>16.2835722</v>
          </cell>
          <cell r="CS28">
            <v>7.282094399999998</v>
          </cell>
          <cell r="CT28">
            <v>1434.0709414079995</v>
          </cell>
          <cell r="DE28" t="str">
            <v>*2*1,25*1,15</v>
          </cell>
          <cell r="DF28" t="str">
            <v>*2*1,25*1,15</v>
          </cell>
          <cell r="DG28" t="str">
            <v>*2*1,15*1,15</v>
          </cell>
          <cell r="DI28" t="str">
            <v>*2*1,15*1,15</v>
          </cell>
          <cell r="FX28">
            <v>89</v>
          </cell>
          <cell r="FY28">
            <v>44</v>
          </cell>
        </row>
        <row r="29">
          <cell r="E29" t="str">
            <v>1.1</v>
          </cell>
          <cell r="F29" t="str">
            <v>ЦЕНА ПОСТАВЩИКА</v>
          </cell>
          <cell r="G29" t="str">
            <v>ПЛЕНКА ПОЛИЭТИЛЕНОВАЯ 200 МКР.</v>
          </cell>
          <cell r="H29" t="str">
            <v>м2</v>
          </cell>
          <cell r="I29">
            <v>614.4</v>
          </cell>
          <cell r="O29">
            <v>5727.46</v>
          </cell>
          <cell r="X29">
            <v>0</v>
          </cell>
          <cell r="Y29">
            <v>0</v>
          </cell>
          <cell r="AK29">
            <v>11</v>
          </cell>
          <cell r="AL29">
            <v>11</v>
          </cell>
          <cell r="BA29">
            <v>1</v>
          </cell>
          <cell r="BB29">
            <v>1</v>
          </cell>
          <cell r="BC29">
            <v>1</v>
          </cell>
          <cell r="CQ29">
            <v>9.322033898305085</v>
          </cell>
          <cell r="CR29">
            <v>0</v>
          </cell>
          <cell r="CT29">
            <v>0</v>
          </cell>
          <cell r="DD29" t="str">
            <v>/1,18</v>
          </cell>
        </row>
        <row r="30">
          <cell r="E30" t="str">
            <v>2</v>
          </cell>
          <cell r="F30" t="str">
            <v>3.11-7-1</v>
          </cell>
          <cell r="G30" t="str">
            <v>УСТРОЙСТВО ТЕПЛО И ЗВУКОИЗОЛЯЦИИ ЗАСЫПНОЙ ПЕСЧАНОЙ (УСТРОЙСТВО ПЕСЧАНОЙ ОТСЫПКИ ТОЛЩИНОЙ 100 ММ)</v>
          </cell>
          <cell r="H30" t="str">
            <v>м3</v>
          </cell>
          <cell r="I30">
            <v>25.6</v>
          </cell>
          <cell r="O30">
            <v>50137.5</v>
          </cell>
          <cell r="P30">
            <v>18626.23</v>
          </cell>
          <cell r="Q30">
            <v>11411.5</v>
          </cell>
          <cell r="R30">
            <v>4660.54</v>
          </cell>
          <cell r="S30">
            <v>20099.77</v>
          </cell>
          <cell r="U30">
            <v>142.14340031999998</v>
          </cell>
          <cell r="X30">
            <v>17888.8</v>
          </cell>
          <cell r="Y30">
            <v>8843.9</v>
          </cell>
          <cell r="AL30">
            <v>115.49</v>
          </cell>
          <cell r="AM30">
            <v>36.61</v>
          </cell>
          <cell r="AN30">
            <v>9</v>
          </cell>
          <cell r="AO30">
            <v>42.19</v>
          </cell>
          <cell r="AQ30">
            <v>4.01</v>
          </cell>
          <cell r="AT30">
            <v>89</v>
          </cell>
          <cell r="AU30">
            <v>44</v>
          </cell>
          <cell r="BA30">
            <v>13.44</v>
          </cell>
          <cell r="BB30">
            <v>8.09</v>
          </cell>
          <cell r="BC30">
            <v>6.3</v>
          </cell>
          <cell r="BO30" t="str">
            <v>3.11-7-1</v>
          </cell>
          <cell r="BS30">
            <v>13.44</v>
          </cell>
          <cell r="BZ30">
            <v>89</v>
          </cell>
          <cell r="CA30">
            <v>44</v>
          </cell>
          <cell r="CQ30">
            <v>727.587</v>
          </cell>
          <cell r="CR30">
            <v>445.7617354312499</v>
          </cell>
          <cell r="CS30">
            <v>182.05235999999996</v>
          </cell>
          <cell r="CT30">
            <v>785.1473269919999</v>
          </cell>
          <cell r="DD30" t="str">
            <v/>
          </cell>
          <cell r="DE30" t="str">
            <v>*1,25*1,15</v>
          </cell>
          <cell r="DF30" t="str">
            <v>*1,25*1,15</v>
          </cell>
          <cell r="DG30" t="str">
            <v>*1,15*1,15</v>
          </cell>
          <cell r="DI30" t="str">
            <v>*1,15*1,15</v>
          </cell>
          <cell r="FX30">
            <v>89</v>
          </cell>
          <cell r="FY30">
            <v>44</v>
          </cell>
        </row>
        <row r="31">
          <cell r="E31" t="str">
            <v>3</v>
          </cell>
          <cell r="F31" t="str">
            <v>3.9-35-1</v>
          </cell>
          <cell r="G31" t="str">
            <v>МОНТАЖ МЕЛКИХ КОНСТРУКЦИЙ ИЗ СТАЛИ РАЗЛИЧНОГО ПРОФИЛЯ МАССОЙ ДО 20 КГ (ПРИМ.) (УКЛАДКА МЕТАЛЛИЧЕСКОЙ СВАРНОЙ СЕТКИ)</v>
          </cell>
          <cell r="H31" t="str">
            <v>т</v>
          </cell>
          <cell r="I31">
            <v>0.7984</v>
          </cell>
          <cell r="O31">
            <v>24220.28</v>
          </cell>
          <cell r="P31">
            <v>316.39</v>
          </cell>
          <cell r="Q31">
            <v>284.05</v>
          </cell>
          <cell r="R31">
            <v>73.94</v>
          </cell>
          <cell r="S31">
            <v>23619.84</v>
          </cell>
          <cell r="U31">
            <v>133.13852532799996</v>
          </cell>
          <cell r="X31">
            <v>17006.28</v>
          </cell>
          <cell r="Y31">
            <v>10392.73</v>
          </cell>
          <cell r="AL31">
            <v>61.06</v>
          </cell>
          <cell r="AM31">
            <v>64.5</v>
          </cell>
          <cell r="AN31">
            <v>4.41</v>
          </cell>
          <cell r="AO31">
            <v>1531.2</v>
          </cell>
          <cell r="AQ31">
            <v>116</v>
          </cell>
          <cell r="AT31">
            <v>72</v>
          </cell>
          <cell r="AU31">
            <v>44</v>
          </cell>
          <cell r="BA31">
            <v>13.44</v>
          </cell>
          <cell r="BB31">
            <v>3.53</v>
          </cell>
          <cell r="BC31">
            <v>6.49</v>
          </cell>
          <cell r="BO31" t="str">
            <v>3.9-35-1</v>
          </cell>
          <cell r="BS31">
            <v>13.44</v>
          </cell>
          <cell r="BZ31">
            <v>72</v>
          </cell>
          <cell r="CA31">
            <v>44</v>
          </cell>
          <cell r="CQ31">
            <v>396.2794</v>
          </cell>
          <cell r="CR31">
            <v>355.77204281249993</v>
          </cell>
          <cell r="CS31">
            <v>92.61370439999999</v>
          </cell>
          <cell r="CT31">
            <v>29583.967311359993</v>
          </cell>
          <cell r="DD31" t="str">
            <v/>
          </cell>
          <cell r="DE31" t="str">
            <v>*1,25*1,15</v>
          </cell>
          <cell r="DF31" t="str">
            <v>*1,25*1,15</v>
          </cell>
          <cell r="DG31" t="str">
            <v>*1,15*1,15</v>
          </cell>
          <cell r="DI31" t="str">
            <v>*1,15*1,15</v>
          </cell>
          <cell r="FX31">
            <v>72</v>
          </cell>
          <cell r="FY31">
            <v>44</v>
          </cell>
        </row>
        <row r="32">
          <cell r="E32" t="str">
            <v>3.1</v>
          </cell>
          <cell r="F32" t="str">
            <v>ЦЕНА ПОСТАВЩИКА</v>
          </cell>
          <cell r="G32" t="str">
            <v>СЕТКА СВАРНАЯ Вр1- 100Х100Х5 ММ</v>
          </cell>
          <cell r="H32" t="str">
            <v>м2</v>
          </cell>
          <cell r="I32">
            <v>307.2</v>
          </cell>
          <cell r="O32">
            <v>28960.11</v>
          </cell>
          <cell r="X32">
            <v>0</v>
          </cell>
          <cell r="Y32">
            <v>0</v>
          </cell>
          <cell r="AK32">
            <v>108</v>
          </cell>
          <cell r="AL32">
            <v>108</v>
          </cell>
          <cell r="BA32">
            <v>1</v>
          </cell>
          <cell r="BB32">
            <v>1</v>
          </cell>
          <cell r="BC32">
            <v>1</v>
          </cell>
          <cell r="CQ32">
            <v>94.27118644067798</v>
          </cell>
          <cell r="CR32">
            <v>0</v>
          </cell>
          <cell r="CT32">
            <v>0</v>
          </cell>
          <cell r="DD32" t="str">
            <v>/1,18</v>
          </cell>
        </row>
        <row r="33">
          <cell r="E33" t="str">
            <v>3.2</v>
          </cell>
          <cell r="F33" t="str">
            <v>ЦЕНА ПОСТАВЩИКА</v>
          </cell>
          <cell r="G33" t="str">
            <v>ФИКСАТОР АРМАТУРЫ</v>
          </cell>
          <cell r="H33" t="str">
            <v>шт.</v>
          </cell>
          <cell r="I33">
            <v>1024</v>
          </cell>
          <cell r="O33">
            <v>4111.62</v>
          </cell>
          <cell r="X33">
            <v>0</v>
          </cell>
          <cell r="Y33">
            <v>0</v>
          </cell>
          <cell r="AK33">
            <v>4.6</v>
          </cell>
          <cell r="AL33">
            <v>4.6</v>
          </cell>
          <cell r="BA33">
            <v>1</v>
          </cell>
          <cell r="BB33">
            <v>1</v>
          </cell>
          <cell r="BC33">
            <v>1</v>
          </cell>
          <cell r="CQ33">
            <v>4.0152542372881355</v>
          </cell>
          <cell r="CR33">
            <v>0</v>
          </cell>
          <cell r="CT33">
            <v>0</v>
          </cell>
          <cell r="DD33" t="str">
            <v>/1,18</v>
          </cell>
        </row>
        <row r="34">
          <cell r="E34" t="str">
            <v>4</v>
          </cell>
          <cell r="F34" t="str">
            <v>3.11-10-3</v>
          </cell>
          <cell r="G34" t="str">
            <v>УСТРОЙСТВО СТЯЖЕК БЕТОННЫХ ТОЛЩИНОЙ 20 ММ</v>
          </cell>
          <cell r="H34" t="str">
            <v>100 м2</v>
          </cell>
          <cell r="I34">
            <v>2.56</v>
          </cell>
          <cell r="O34">
            <v>14574.22</v>
          </cell>
          <cell r="P34">
            <v>228.1</v>
          </cell>
          <cell r="Q34">
            <v>31.4</v>
          </cell>
          <cell r="R34">
            <v>8.29</v>
          </cell>
          <cell r="S34">
            <v>14314.72</v>
          </cell>
          <cell r="U34">
            <v>104.21486207999997</v>
          </cell>
          <cell r="X34">
            <v>12740.1</v>
          </cell>
          <cell r="Y34">
            <v>6298.48</v>
          </cell>
          <cell r="AL34">
            <v>24.75</v>
          </cell>
          <cell r="AM34">
            <v>6.52</v>
          </cell>
          <cell r="AN34">
            <v>0.16</v>
          </cell>
          <cell r="AO34">
            <v>300.47</v>
          </cell>
          <cell r="AQ34">
            <v>29.4</v>
          </cell>
          <cell r="AT34">
            <v>89</v>
          </cell>
          <cell r="AU34">
            <v>44</v>
          </cell>
          <cell r="BA34">
            <v>13.44</v>
          </cell>
          <cell r="BB34">
            <v>1.25</v>
          </cell>
          <cell r="BC34">
            <v>3.6</v>
          </cell>
          <cell r="BO34" t="str">
            <v>3.11-10-3</v>
          </cell>
          <cell r="BS34">
            <v>13.44</v>
          </cell>
          <cell r="BZ34">
            <v>89</v>
          </cell>
          <cell r="CA34">
            <v>44</v>
          </cell>
          <cell r="CQ34">
            <v>89.10000000000001</v>
          </cell>
          <cell r="CR34">
            <v>12.266259374999995</v>
          </cell>
          <cell r="CS34">
            <v>3.2364863999999995</v>
          </cell>
          <cell r="CT34">
            <v>5591.685644495999</v>
          </cell>
          <cell r="DD34" t="str">
            <v/>
          </cell>
          <cell r="DE34" t="str">
            <v>*1,25*1,15</v>
          </cell>
          <cell r="DF34" t="str">
            <v>*1,25*1,15</v>
          </cell>
          <cell r="DG34" t="str">
            <v>*1,15*1,15</v>
          </cell>
          <cell r="DI34" t="str">
            <v>*1,15*1,15</v>
          </cell>
          <cell r="FX34">
            <v>89</v>
          </cell>
          <cell r="FY34">
            <v>44</v>
          </cell>
        </row>
        <row r="35">
          <cell r="E35" t="str">
            <v>4.1</v>
          </cell>
          <cell r="F35" t="str">
            <v>1.3-1-40</v>
          </cell>
          <cell r="G35" t="str">
            <v>СМЕСИ БЕТОННЫЕ, БСГ, ТЯЖЕЛОГО БЕТОНА НА ГРАНИТНОМ ЩЕБНЕ, КЛАСС ПРОЧНОСТИ: В22,5 (М300)</v>
          </cell>
          <cell r="H35" t="str">
            <v>м3</v>
          </cell>
          <cell r="I35">
            <v>6.968067</v>
          </cell>
          <cell r="O35">
            <v>25104.71</v>
          </cell>
          <cell r="X35">
            <v>0</v>
          </cell>
          <cell r="Y35">
            <v>0</v>
          </cell>
          <cell r="AK35">
            <v>735.27</v>
          </cell>
          <cell r="AL35">
            <v>735.27</v>
          </cell>
          <cell r="BA35">
            <v>1</v>
          </cell>
          <cell r="BB35">
            <v>1</v>
          </cell>
          <cell r="BC35">
            <v>4.9</v>
          </cell>
          <cell r="CQ35">
            <v>3602.8230000000003</v>
          </cell>
          <cell r="CR35">
            <v>0</v>
          </cell>
          <cell r="CT35">
            <v>0</v>
          </cell>
          <cell r="DD35" t="str">
            <v/>
          </cell>
        </row>
        <row r="36">
          <cell r="E36" t="str">
            <v>5</v>
          </cell>
          <cell r="F36" t="str">
            <v>3.11-10-4</v>
          </cell>
          <cell r="G36" t="str">
            <v>ДОБАВЛЯЕТСЯ ИЛИ ИСКЛЮЧАЕТСЯ НА КАЖДЫЕ 5 ММ ИЗМЕНЕНИЯ ТОЛЩИНЫ СТЯЖКИ К ПОЗ. 11-10-3</v>
          </cell>
          <cell r="H36" t="str">
            <v>100 м2</v>
          </cell>
          <cell r="I36">
            <v>2.56</v>
          </cell>
          <cell r="O36">
            <v>3678.29</v>
          </cell>
          <cell r="Q36">
            <v>248.13</v>
          </cell>
          <cell r="R36">
            <v>66.28</v>
          </cell>
          <cell r="S36">
            <v>3430.16</v>
          </cell>
          <cell r="U36">
            <v>24.954851327999997</v>
          </cell>
          <cell r="X36">
            <v>3052.84</v>
          </cell>
          <cell r="Y36">
            <v>1509.27</v>
          </cell>
          <cell r="AM36">
            <v>3.22</v>
          </cell>
          <cell r="AN36">
            <v>0.08</v>
          </cell>
          <cell r="AO36">
            <v>4.5</v>
          </cell>
          <cell r="AQ36">
            <v>0.44</v>
          </cell>
          <cell r="AT36">
            <v>89</v>
          </cell>
          <cell r="AU36">
            <v>44</v>
          </cell>
          <cell r="BA36">
            <v>13.44</v>
          </cell>
          <cell r="BB36">
            <v>1.25</v>
          </cell>
          <cell r="BC36">
            <v>1</v>
          </cell>
          <cell r="BO36" t="str">
            <v>3.11-10-4</v>
          </cell>
          <cell r="BS36">
            <v>13.44</v>
          </cell>
          <cell r="BZ36">
            <v>89</v>
          </cell>
          <cell r="CA36">
            <v>44</v>
          </cell>
          <cell r="CQ36">
            <v>0</v>
          </cell>
          <cell r="CR36">
            <v>96.926025</v>
          </cell>
          <cell r="CS36">
            <v>25.891891199999996</v>
          </cell>
          <cell r="CT36">
            <v>1339.9053695999996</v>
          </cell>
          <cell r="DE36" t="str">
            <v>*16*1,25*1,15</v>
          </cell>
          <cell r="DF36" t="str">
            <v>*16*1,25*1,15</v>
          </cell>
          <cell r="DG36" t="str">
            <v>*16*1,15*1,15</v>
          </cell>
          <cell r="DI36" t="str">
            <v>*16*1,15*1,15</v>
          </cell>
          <cell r="FX36">
            <v>89</v>
          </cell>
          <cell r="FY36">
            <v>44</v>
          </cell>
        </row>
        <row r="37">
          <cell r="E37" t="str">
            <v>5.1</v>
          </cell>
          <cell r="F37" t="str">
            <v>1.3-1-40</v>
          </cell>
          <cell r="G37" t="str">
            <v>СМЕСИ БЕТОННЫЕ, БСГ, ТЯЖЕЛОГО БЕТОНА НА ГРАНИТНОМ ЩЕБНЕ, КЛАСС ПРОЧНОСТИ: В22,5 (М300)</v>
          </cell>
          <cell r="H37" t="str">
            <v>м3</v>
          </cell>
          <cell r="I37">
            <v>23.89</v>
          </cell>
          <cell r="O37">
            <v>86071.44</v>
          </cell>
          <cell r="X37">
            <v>0</v>
          </cell>
          <cell r="Y37">
            <v>0</v>
          </cell>
          <cell r="AK37">
            <v>735.27</v>
          </cell>
          <cell r="AL37">
            <v>735.27</v>
          </cell>
          <cell r="BA37">
            <v>1</v>
          </cell>
          <cell r="BB37">
            <v>1</v>
          </cell>
          <cell r="BC37">
            <v>4.9</v>
          </cell>
          <cell r="CQ37">
            <v>3602.8230000000003</v>
          </cell>
          <cell r="CR37">
            <v>0</v>
          </cell>
          <cell r="CT37">
            <v>0</v>
          </cell>
          <cell r="DD37" t="str">
            <v/>
          </cell>
        </row>
        <row r="38">
          <cell r="E38" t="str">
            <v>6</v>
          </cell>
          <cell r="F38" t="str">
            <v>3.27-35-2</v>
          </cell>
          <cell r="G38" t="str">
            <v>НАРЕЗКА ШВОВ В БЕТОНЕ СВЕЖЕУЛОЖЕННОМ (ПРИМ.) (НАРЕЗКА ДЕФОРМАЦИОННО-УСАДОЧНЫХ ШВОВ КАРТАМИ 6Х6 М)</v>
          </cell>
          <cell r="H38" t="str">
            <v>100 м</v>
          </cell>
          <cell r="I38">
            <v>5.24</v>
          </cell>
          <cell r="O38">
            <v>19384.62</v>
          </cell>
          <cell r="Q38">
            <v>10411.26</v>
          </cell>
          <cell r="R38">
            <v>5881.66</v>
          </cell>
          <cell r="S38">
            <v>8973.36</v>
          </cell>
          <cell r="U38">
            <v>61.817757155999985</v>
          </cell>
          <cell r="X38">
            <v>10678.3</v>
          </cell>
          <cell r="Y38">
            <v>3948.28</v>
          </cell>
          <cell r="AM38">
            <v>424.48</v>
          </cell>
          <cell r="AN38">
            <v>55.49</v>
          </cell>
          <cell r="AO38">
            <v>92.02</v>
          </cell>
          <cell r="AQ38">
            <v>8.52</v>
          </cell>
          <cell r="AT38">
            <v>119</v>
          </cell>
          <cell r="AU38">
            <v>44</v>
          </cell>
          <cell r="BA38">
            <v>13.44</v>
          </cell>
          <cell r="BB38">
            <v>3.11</v>
          </cell>
          <cell r="BC38">
            <v>5</v>
          </cell>
          <cell r="BO38" t="str">
            <v>3.27-35-2</v>
          </cell>
          <cell r="BS38">
            <v>13.44</v>
          </cell>
          <cell r="BZ38">
            <v>119</v>
          </cell>
          <cell r="CA38">
            <v>44</v>
          </cell>
          <cell r="CQ38">
            <v>0</v>
          </cell>
          <cell r="CR38">
            <v>1986.8823722999996</v>
          </cell>
          <cell r="CS38">
            <v>1122.4539395999998</v>
          </cell>
          <cell r="CT38">
            <v>1712.4735015359997</v>
          </cell>
          <cell r="DE38" t="str">
            <v>*1,25*1,15</v>
          </cell>
          <cell r="DF38" t="str">
            <v>*1,25*1,15</v>
          </cell>
          <cell r="DG38" t="str">
            <v>*1,15*1,15</v>
          </cell>
          <cell r="DI38" t="str">
            <v>*1,15*1,15</v>
          </cell>
          <cell r="FX38">
            <v>119</v>
          </cell>
          <cell r="FY38">
            <v>44</v>
          </cell>
        </row>
        <row r="56">
          <cell r="F56" t="str">
            <v>Новый раздел</v>
          </cell>
          <cell r="G56" t="str">
            <v>УСТРОЙСТВО ПОЛИМЕРНОГО ОСНОВАНИЯ</v>
          </cell>
        </row>
        <row r="58">
          <cell r="AB58">
            <v>470229.71</v>
          </cell>
          <cell r="AK58">
            <v>176622.02</v>
          </cell>
          <cell r="AL58">
            <v>92670.44</v>
          </cell>
        </row>
        <row r="60">
          <cell r="E60" t="str">
            <v>7</v>
          </cell>
          <cell r="F60" t="str">
            <v>3.11-14-5</v>
          </cell>
          <cell r="G60" t="str">
            <v>ШЛИФОВКА БЕТОННЫХ ПОКРЫТИЙ (ШЛИФОВКА ОСНОВАНИЯ БЕТОННОГО ПОЛА)</v>
          </cell>
          <cell r="H60" t="str">
            <v>100 м2</v>
          </cell>
          <cell r="I60">
            <v>2.56</v>
          </cell>
          <cell r="O60">
            <v>40252.91</v>
          </cell>
          <cell r="P60">
            <v>897.96</v>
          </cell>
          <cell r="Q60">
            <v>697.07</v>
          </cell>
          <cell r="R60">
            <v>132.57</v>
          </cell>
          <cell r="S60">
            <v>38657.88</v>
          </cell>
          <cell r="U60">
            <v>244.58590079999996</v>
          </cell>
          <cell r="X60">
            <v>34405.51</v>
          </cell>
          <cell r="Y60">
            <v>17009.47</v>
          </cell>
          <cell r="AL60">
            <v>63.66</v>
          </cell>
          <cell r="AM60">
            <v>34.33</v>
          </cell>
          <cell r="AN60">
            <v>2.56</v>
          </cell>
          <cell r="AO60">
            <v>811.44</v>
          </cell>
          <cell r="AQ60">
            <v>69</v>
          </cell>
          <cell r="AT60">
            <v>89</v>
          </cell>
          <cell r="AU60">
            <v>44</v>
          </cell>
          <cell r="BA60">
            <v>13.44</v>
          </cell>
          <cell r="BB60">
            <v>5.27</v>
          </cell>
          <cell r="BC60">
            <v>5.51</v>
          </cell>
          <cell r="BO60" t="str">
            <v>3.11-14-5</v>
          </cell>
          <cell r="BS60">
            <v>13.44</v>
          </cell>
          <cell r="BZ60">
            <v>89</v>
          </cell>
          <cell r="CA60">
            <v>44</v>
          </cell>
          <cell r="CQ60">
            <v>350.7666</v>
          </cell>
          <cell r="CR60">
            <v>272.2945529437499</v>
          </cell>
          <cell r="CS60">
            <v>51.78378239999999</v>
          </cell>
          <cell r="CT60">
            <v>15100.733515391996</v>
          </cell>
          <cell r="DD60" t="str">
            <v/>
          </cell>
          <cell r="DE60" t="str">
            <v>*1,25*1,15</v>
          </cell>
          <cell r="DF60" t="str">
            <v>*1,25*1,15</v>
          </cell>
          <cell r="DG60" t="str">
            <v>*1,15*1,15</v>
          </cell>
          <cell r="DI60" t="str">
            <v>*1,15*1,15</v>
          </cell>
          <cell r="FX60">
            <v>89</v>
          </cell>
          <cell r="FY60">
            <v>44</v>
          </cell>
        </row>
        <row r="61">
          <cell r="E61" t="str">
            <v>8</v>
          </cell>
          <cell r="F61" t="str">
            <v>3.13-17-6</v>
          </cell>
          <cell r="G61" t="str">
            <v>ОЧИСТКА ПОВЕРХНОСТИ ЩЕТКАМИ  (ОБЕСПЫЛИВАНИЕ ОСНОВАНИЯ ПОЛА)</v>
          </cell>
          <cell r="H61" t="str">
            <v>м2</v>
          </cell>
          <cell r="I61">
            <v>256</v>
          </cell>
          <cell r="O61">
            <v>47926.93</v>
          </cell>
          <cell r="S61">
            <v>47926.93</v>
          </cell>
          <cell r="U61">
            <v>319.0250879999999</v>
          </cell>
          <cell r="X61">
            <v>40737.89</v>
          </cell>
          <cell r="Y61">
            <v>21087.85</v>
          </cell>
          <cell r="AO61">
            <v>10.06</v>
          </cell>
          <cell r="AQ61">
            <v>0.9</v>
          </cell>
          <cell r="AT61">
            <v>85</v>
          </cell>
          <cell r="AU61">
            <v>44</v>
          </cell>
          <cell r="BA61">
            <v>13.44</v>
          </cell>
          <cell r="BB61">
            <v>1</v>
          </cell>
          <cell r="BC61">
            <v>1</v>
          </cell>
          <cell r="BO61" t="str">
            <v>3.13-17-6</v>
          </cell>
          <cell r="BS61">
            <v>13.44</v>
          </cell>
          <cell r="BZ61">
            <v>85</v>
          </cell>
          <cell r="CA61">
            <v>44</v>
          </cell>
          <cell r="CQ61">
            <v>0</v>
          </cell>
          <cell r="CR61">
            <v>0</v>
          </cell>
          <cell r="CS61">
            <v>0</v>
          </cell>
          <cell r="CT61">
            <v>187.21455580799997</v>
          </cell>
          <cell r="DG61" t="str">
            <v>*1,15*1,15</v>
          </cell>
          <cell r="DI61" t="str">
            <v>*1,15*1,15</v>
          </cell>
          <cell r="FX61">
            <v>85</v>
          </cell>
          <cell r="FY61">
            <v>44</v>
          </cell>
        </row>
        <row r="62">
          <cell r="E62" t="str">
            <v>9</v>
          </cell>
          <cell r="F62" t="str">
            <v>6.52-21-2</v>
          </cell>
          <cell r="G62" t="str">
            <v>ЗАДЕЛКА ТЕКУЩИХ ШВОВ, ТРЕЩИН И ОТВЕРСТИЙ В ЖЕЛЕЗОБЕТОННЫХ КОНСТРУКЦИЯХ БЫСТРОТВЕРДЕЮЩИМ ГИДРОИЗОЛЯЦИОННЫМ СОСТАВОМ "ТАМ СТОП 70" (ПРИМ.) (ЗАДЕЛКА ДЕФОРМАЦИОННО-УСАДОЧНЫХ ШВОВ)</v>
          </cell>
          <cell r="H62" t="str">
            <v>м</v>
          </cell>
          <cell r="I62">
            <v>524</v>
          </cell>
          <cell r="O62">
            <v>50268.98</v>
          </cell>
          <cell r="Q62">
            <v>832.94</v>
          </cell>
          <cell r="R62">
            <v>339.18</v>
          </cell>
          <cell r="S62">
            <v>49436.04</v>
          </cell>
          <cell r="U62">
            <v>309.15187799999995</v>
          </cell>
          <cell r="X62">
            <v>38065.75</v>
          </cell>
          <cell r="Y62">
            <v>21751.86</v>
          </cell>
          <cell r="AM62">
            <v>0.41</v>
          </cell>
          <cell r="AN62">
            <v>0.04</v>
          </cell>
          <cell r="AO62">
            <v>5.83</v>
          </cell>
          <cell r="AQ62">
            <v>0.49</v>
          </cell>
          <cell r="AT62">
            <v>77</v>
          </cell>
          <cell r="AU62">
            <v>44</v>
          </cell>
          <cell r="BA62">
            <v>13.44</v>
          </cell>
          <cell r="BB62">
            <v>3.22</v>
          </cell>
          <cell r="BC62">
            <v>3.62</v>
          </cell>
          <cell r="BO62" t="str">
            <v>6.52-21-2</v>
          </cell>
          <cell r="BS62">
            <v>13.44</v>
          </cell>
          <cell r="BZ62">
            <v>77</v>
          </cell>
          <cell r="CA62">
            <v>44</v>
          </cell>
          <cell r="CQ62">
            <v>0</v>
          </cell>
          <cell r="CR62">
            <v>1.5895868099999997</v>
          </cell>
          <cell r="CS62">
            <v>0.64729728</v>
          </cell>
          <cell r="CT62">
            <v>94.34357855999998</v>
          </cell>
          <cell r="DE62" t="str">
            <v>*1,15</v>
          </cell>
          <cell r="DF62" t="str">
            <v>*1,15</v>
          </cell>
          <cell r="DG62" t="str">
            <v>*1,15</v>
          </cell>
          <cell r="DI62" t="str">
            <v>*1,15</v>
          </cell>
          <cell r="FX62">
            <v>77</v>
          </cell>
          <cell r="FY62">
            <v>44</v>
          </cell>
        </row>
        <row r="63">
          <cell r="E63" t="str">
            <v>10</v>
          </cell>
          <cell r="F63" t="str">
            <v>ЦЕНА ПОСТАВЩИКА</v>
          </cell>
          <cell r="G63" t="str">
            <v>ПОЛИУРЕТАНОВЫЙ ГЕРМЕТИК "Sikaflex PRO 3 WF"</v>
          </cell>
          <cell r="H63" t="str">
            <v>л</v>
          </cell>
          <cell r="I63">
            <v>12.8</v>
          </cell>
          <cell r="O63">
            <v>8225.95</v>
          </cell>
          <cell r="P63">
            <v>8225.95</v>
          </cell>
          <cell r="AC63">
            <v>642.6525423728814</v>
          </cell>
          <cell r="AL63">
            <v>758.33</v>
          </cell>
          <cell r="BA63">
            <v>1</v>
          </cell>
          <cell r="BB63">
            <v>1</v>
          </cell>
          <cell r="BC63">
            <v>1</v>
          </cell>
          <cell r="BO63" t="str">
            <v/>
          </cell>
          <cell r="CQ63">
            <v>642.6525423728814</v>
          </cell>
          <cell r="CR63">
            <v>0</v>
          </cell>
          <cell r="CT63">
            <v>0</v>
          </cell>
          <cell r="DD63" t="str">
            <v>/1,18</v>
          </cell>
        </row>
        <row r="64">
          <cell r="E64" t="str">
            <v>11</v>
          </cell>
          <cell r="F64" t="str">
            <v>3.13-9-3</v>
          </cell>
          <cell r="G64" t="str">
            <v>ОГРУНТОВКА МЕТАЛЛИЧЕСКИХ ПОВЕРХНОСТЕЙ ГРУНТ-ШПАТЛЕВКОЙ ЭП-0010 ЗА ОДИН РАЗ (ПРИМ.) (ГРУНТОВКА ОСНОВАНИЯ ВАЛИКОМ)</v>
          </cell>
          <cell r="H64" t="str">
            <v>100 м2</v>
          </cell>
          <cell r="I64">
            <v>2.56</v>
          </cell>
          <cell r="O64">
            <v>4233.77</v>
          </cell>
          <cell r="P64">
            <v>728.09</v>
          </cell>
          <cell r="Q64">
            <v>335.64</v>
          </cell>
          <cell r="R64">
            <v>96.84</v>
          </cell>
          <cell r="S64">
            <v>3170.04</v>
          </cell>
          <cell r="U64">
            <v>16.447515647999996</v>
          </cell>
          <cell r="X64">
            <v>2694.53</v>
          </cell>
          <cell r="Y64">
            <v>1394.82</v>
          </cell>
          <cell r="AL64">
            <v>81.26</v>
          </cell>
          <cell r="AM64">
            <v>20.89</v>
          </cell>
          <cell r="AN64">
            <v>1.87</v>
          </cell>
          <cell r="AO64">
            <v>66.54</v>
          </cell>
          <cell r="AQ64">
            <v>4.64</v>
          </cell>
          <cell r="AT64">
            <v>85</v>
          </cell>
          <cell r="AU64">
            <v>44</v>
          </cell>
          <cell r="BA64">
            <v>13.44</v>
          </cell>
          <cell r="BB64">
            <v>4.17</v>
          </cell>
          <cell r="BC64">
            <v>3.5</v>
          </cell>
          <cell r="BO64" t="str">
            <v>3.13-9-3</v>
          </cell>
          <cell r="BS64">
            <v>13.44</v>
          </cell>
          <cell r="BZ64">
            <v>85</v>
          </cell>
          <cell r="CA64">
            <v>44</v>
          </cell>
          <cell r="CQ64">
            <v>284.41</v>
          </cell>
          <cell r="CR64">
            <v>131.10795095624997</v>
          </cell>
          <cell r="CS64">
            <v>37.8264348</v>
          </cell>
          <cell r="CT64">
            <v>1238.295879072</v>
          </cell>
          <cell r="DD64" t="str">
            <v/>
          </cell>
          <cell r="DE64" t="str">
            <v>*1,25*1,15</v>
          </cell>
          <cell r="DF64" t="str">
            <v>*1,25*1,15</v>
          </cell>
          <cell r="DG64" t="str">
            <v>*1,15*1,15</v>
          </cell>
          <cell r="DI64" t="str">
            <v>*1,15*1,15</v>
          </cell>
          <cell r="FX64">
            <v>85</v>
          </cell>
          <cell r="FY64">
            <v>44</v>
          </cell>
        </row>
        <row r="65">
          <cell r="E65" t="str">
            <v>12</v>
          </cell>
          <cell r="F65" t="str">
            <v>ЦЕНА ПОСТАВЩИКА</v>
          </cell>
          <cell r="G65" t="str">
            <v>ЭПОКСИДНАЯ ПРИТИРОЧНАЯ МАССА "Nanten HM"</v>
          </cell>
          <cell r="H65" t="str">
            <v>л</v>
          </cell>
          <cell r="I65">
            <v>76.8</v>
          </cell>
          <cell r="O65">
            <v>32542.37</v>
          </cell>
          <cell r="P65">
            <v>32542.37</v>
          </cell>
          <cell r="AL65">
            <v>500</v>
          </cell>
          <cell r="BA65">
            <v>1</v>
          </cell>
          <cell r="BB65">
            <v>1</v>
          </cell>
          <cell r="BC65">
            <v>1</v>
          </cell>
          <cell r="BO65" t="str">
            <v/>
          </cell>
          <cell r="CQ65">
            <v>423.7288135593221</v>
          </cell>
          <cell r="CR65">
            <v>0</v>
          </cell>
          <cell r="CT65">
            <v>0</v>
          </cell>
          <cell r="DD65" t="str">
            <v>/1,18</v>
          </cell>
        </row>
        <row r="66">
          <cell r="E66" t="str">
            <v>13</v>
          </cell>
          <cell r="F66" t="str">
            <v>3.11-7-1</v>
          </cell>
          <cell r="G66" t="str">
            <v>УСТРОЙСТВО ТЕПЛО И ЗВУКОИЗОЛЯЦИИ ЗАСЫПНОЙ ПЕСЧАНОЙ (АРМИРОВАНИЕ ПЕСКОМ ВРУЧНУЮ)</v>
          </cell>
          <cell r="H66" t="str">
            <v>м3</v>
          </cell>
          <cell r="I66">
            <v>0.26</v>
          </cell>
          <cell r="O66">
            <v>320.04</v>
          </cell>
          <cell r="Q66">
            <v>115.9</v>
          </cell>
          <cell r="R66">
            <v>47.33</v>
          </cell>
          <cell r="S66">
            <v>204.14</v>
          </cell>
          <cell r="U66">
            <v>1.4436439094999998</v>
          </cell>
          <cell r="X66">
            <v>181.68</v>
          </cell>
          <cell r="Y66">
            <v>89.82</v>
          </cell>
          <cell r="AM66">
            <v>36.61</v>
          </cell>
          <cell r="AN66">
            <v>9</v>
          </cell>
          <cell r="AO66">
            <v>42.19</v>
          </cell>
          <cell r="AQ66">
            <v>4.01</v>
          </cell>
          <cell r="AT66">
            <v>89</v>
          </cell>
          <cell r="AU66">
            <v>44</v>
          </cell>
          <cell r="BA66">
            <v>13.44</v>
          </cell>
          <cell r="BB66">
            <v>8.09</v>
          </cell>
          <cell r="BC66">
            <v>6.3</v>
          </cell>
          <cell r="BO66" t="str">
            <v>3.11-7-1</v>
          </cell>
          <cell r="BS66">
            <v>13.44</v>
          </cell>
          <cell r="BZ66">
            <v>89</v>
          </cell>
          <cell r="CA66">
            <v>44</v>
          </cell>
          <cell r="CQ66">
            <v>0</v>
          </cell>
          <cell r="CR66">
            <v>445.7617354312499</v>
          </cell>
          <cell r="CS66">
            <v>182.05235999999996</v>
          </cell>
          <cell r="CT66">
            <v>785.1473269919999</v>
          </cell>
          <cell r="DE66" t="str">
            <v>*1,25*1,15</v>
          </cell>
          <cell r="DF66" t="str">
            <v>*1,25*1,15</v>
          </cell>
          <cell r="DG66" t="str">
            <v>*1,15*1,15</v>
          </cell>
          <cell r="DI66" t="str">
            <v>*1,15*1,15</v>
          </cell>
          <cell r="FX66">
            <v>89</v>
          </cell>
          <cell r="FY66">
            <v>44</v>
          </cell>
        </row>
        <row r="67">
          <cell r="E67" t="str">
            <v>14</v>
          </cell>
          <cell r="F67" t="str">
            <v>ЦЕНА ПОСТАВЩИКА</v>
          </cell>
          <cell r="G67" t="str">
            <v>КВАРЦЕВЫЙ ПЕСОК ФРАКЦИИ 0,4-0,8 ММ</v>
          </cell>
          <cell r="H67" t="str">
            <v>кг</v>
          </cell>
          <cell r="I67">
            <v>256</v>
          </cell>
          <cell r="O67">
            <v>2603.39</v>
          </cell>
          <cell r="P67">
            <v>2603.39</v>
          </cell>
          <cell r="AC67">
            <v>10.16949152542373</v>
          </cell>
          <cell r="AL67">
            <v>12</v>
          </cell>
          <cell r="BA67">
            <v>1</v>
          </cell>
          <cell r="BB67">
            <v>1</v>
          </cell>
          <cell r="BC67">
            <v>1</v>
          </cell>
          <cell r="BO67" t="str">
            <v/>
          </cell>
          <cell r="CQ67">
            <v>10.16949152542373</v>
          </cell>
          <cell r="CR67">
            <v>0</v>
          </cell>
          <cell r="CT67">
            <v>0</v>
          </cell>
          <cell r="DD67" t="str">
            <v>/1,18</v>
          </cell>
        </row>
        <row r="68">
          <cell r="E68" t="str">
            <v>15</v>
          </cell>
          <cell r="F68" t="str">
            <v>3.13-8-5</v>
          </cell>
          <cell r="G68" t="str">
            <v>ОГРУНТОВКА БЕТОННЫХ И ОШТУКАТУРЕННЫХ ПОВЕРХНОСТЕЙ КОМПАУНДОМ ЭД-20 - ГРУНТОВОЧНЫЙ СЛОЙ (ПРИМ.) (НАНЕСЕНИЕ ШПАКЛЕВОЧНОГО СЛОЯ)</v>
          </cell>
          <cell r="H68" t="str">
            <v>100 м2</v>
          </cell>
          <cell r="I68">
            <v>2.56</v>
          </cell>
          <cell r="O68">
            <v>6083.86</v>
          </cell>
          <cell r="Q68">
            <v>380.27</v>
          </cell>
          <cell r="R68">
            <v>114.96</v>
          </cell>
          <cell r="S68">
            <v>5703.59</v>
          </cell>
          <cell r="U68">
            <v>32.150639424</v>
          </cell>
          <cell r="X68">
            <v>4848.05</v>
          </cell>
          <cell r="Y68">
            <v>2509.58</v>
          </cell>
          <cell r="AM68">
            <v>22.38</v>
          </cell>
          <cell r="AN68">
            <v>2.22</v>
          </cell>
          <cell r="AO68">
            <v>119.72</v>
          </cell>
          <cell r="AQ68">
            <v>9.07</v>
          </cell>
          <cell r="AT68">
            <v>85</v>
          </cell>
          <cell r="AU68">
            <v>44</v>
          </cell>
          <cell r="BA68">
            <v>13.44</v>
          </cell>
          <cell r="BB68">
            <v>4.41</v>
          </cell>
          <cell r="BC68">
            <v>5</v>
          </cell>
          <cell r="BO68" t="str">
            <v>3.13-8-5</v>
          </cell>
          <cell r="BS68">
            <v>13.44</v>
          </cell>
          <cell r="BZ68">
            <v>85</v>
          </cell>
          <cell r="CA68">
            <v>44</v>
          </cell>
          <cell r="CQ68">
            <v>0</v>
          </cell>
          <cell r="CR68">
            <v>148.54334748749997</v>
          </cell>
          <cell r="CS68">
            <v>44.9062488</v>
          </cell>
          <cell r="CT68">
            <v>2227.964872895999</v>
          </cell>
          <cell r="DE68" t="str">
            <v>*1,25*1,15</v>
          </cell>
          <cell r="DF68" t="str">
            <v>*1,25*1,15</v>
          </cell>
          <cell r="DG68" t="str">
            <v>*1,15*1,15</v>
          </cell>
          <cell r="DI68" t="str">
            <v>*1,15*1,15</v>
          </cell>
          <cell r="FX68">
            <v>85</v>
          </cell>
          <cell r="FY68">
            <v>44</v>
          </cell>
        </row>
        <row r="69">
          <cell r="E69" t="str">
            <v>16</v>
          </cell>
          <cell r="F69" t="str">
            <v>ЦЕНА ПОСТАВЩИКА</v>
          </cell>
          <cell r="G69" t="str">
            <v>ЭПОКСИДНАЯ ПРИТИРОЧНАЯ МАССА "Nanten HM"</v>
          </cell>
          <cell r="H69" t="str">
            <v>л</v>
          </cell>
          <cell r="I69">
            <v>2.56</v>
          </cell>
          <cell r="O69">
            <v>1084.75</v>
          </cell>
          <cell r="P69">
            <v>1084.75</v>
          </cell>
          <cell r="AC69">
            <v>423.7288135593221</v>
          </cell>
          <cell r="AL69">
            <v>500</v>
          </cell>
          <cell r="BA69">
            <v>1</v>
          </cell>
          <cell r="BB69">
            <v>1</v>
          </cell>
          <cell r="BC69">
            <v>1</v>
          </cell>
          <cell r="BO69" t="str">
            <v/>
          </cell>
          <cell r="CQ69">
            <v>423.7288135593221</v>
          </cell>
          <cell r="CR69">
            <v>0</v>
          </cell>
          <cell r="CT69">
            <v>0</v>
          </cell>
          <cell r="DD69" t="str">
            <v>/1,18</v>
          </cell>
        </row>
        <row r="70">
          <cell r="E70" t="str">
            <v>17</v>
          </cell>
          <cell r="F70" t="str">
            <v>ЦЕНА ПОСТАВЩИКА</v>
          </cell>
          <cell r="G70" t="str">
            <v>КВАРЦЕВЫЙ ПЕСОК ФРАКЦИИ 0,1-0,3 ММ</v>
          </cell>
          <cell r="H70" t="str">
            <v>кг</v>
          </cell>
          <cell r="I70">
            <v>512</v>
          </cell>
          <cell r="O70">
            <v>5206.78</v>
          </cell>
          <cell r="P70">
            <v>5206.78</v>
          </cell>
          <cell r="AC70">
            <v>10.16949152542373</v>
          </cell>
          <cell r="AL70">
            <v>12</v>
          </cell>
          <cell r="BA70">
            <v>1</v>
          </cell>
          <cell r="BB70">
            <v>1</v>
          </cell>
          <cell r="BC70">
            <v>1</v>
          </cell>
          <cell r="BO70" t="str">
            <v/>
          </cell>
          <cell r="CQ70">
            <v>10.16949152542373</v>
          </cell>
          <cell r="CR70">
            <v>0</v>
          </cell>
          <cell r="CT70">
            <v>0</v>
          </cell>
          <cell r="DD70" t="str">
            <v>/1,18</v>
          </cell>
        </row>
        <row r="71">
          <cell r="E71" t="str">
            <v>18</v>
          </cell>
          <cell r="F71" t="str">
            <v>3.13-22-3</v>
          </cell>
          <cell r="G71" t="str">
            <v>НАНЕСЕНИЕ ЛИЦЕВОГО СЛОЯ НАЛИВНОГО ПОКРЫТИЯ ПОЛА НА ОСНОВЕ ПОЛИМЕРНОЙ КОМПОЗИЦИИ "ЭЛАД" ТОЛЩИНОЙ 3 ММ (ПРИМ.) (НАНЕСЕНИЕ ФИНИШНОГО ПОКРЫТИЯ "Nanten AR" НА ПОДГОТОВЛЕННОЕ ОСНОВАНИЕ)</v>
          </cell>
          <cell r="H71" t="str">
            <v>100 м2</v>
          </cell>
          <cell r="I71">
            <v>2.56</v>
          </cell>
          <cell r="O71">
            <v>78829.13</v>
          </cell>
          <cell r="Q71">
            <v>13313.12</v>
          </cell>
          <cell r="R71">
            <v>5512.38</v>
          </cell>
          <cell r="S71">
            <v>65516.01</v>
          </cell>
          <cell r="U71">
            <v>386.268487104</v>
          </cell>
          <cell r="X71">
            <v>55688.61</v>
          </cell>
          <cell r="Y71">
            <v>28827.04</v>
          </cell>
          <cell r="AM71">
            <v>448.74</v>
          </cell>
          <cell r="AN71">
            <v>106.45</v>
          </cell>
          <cell r="AO71">
            <v>1375.2</v>
          </cell>
          <cell r="AQ71">
            <v>108.97</v>
          </cell>
          <cell r="AT71">
            <v>85</v>
          </cell>
          <cell r="AU71">
            <v>44</v>
          </cell>
          <cell r="BA71">
            <v>13.44</v>
          </cell>
          <cell r="BB71">
            <v>7.7</v>
          </cell>
          <cell r="BC71">
            <v>1</v>
          </cell>
          <cell r="BO71" t="str">
            <v>3.13-22-3</v>
          </cell>
          <cell r="BS71">
            <v>13.44</v>
          </cell>
          <cell r="BZ71">
            <v>85</v>
          </cell>
          <cell r="CA71">
            <v>44</v>
          </cell>
          <cell r="CQ71">
            <v>0</v>
          </cell>
          <cell r="CR71">
            <v>5200.439446124999</v>
          </cell>
          <cell r="CS71">
            <v>2153.2748579999998</v>
          </cell>
          <cell r="CT71">
            <v>25592.192559359995</v>
          </cell>
          <cell r="DE71" t="str">
            <v>*1,25*1,15</v>
          </cell>
          <cell r="DF71" t="str">
            <v>*1,25*1,15</v>
          </cell>
          <cell r="DG71" t="str">
            <v>*1,15*1,15</v>
          </cell>
          <cell r="DI71" t="str">
            <v>*1,15*1,15</v>
          </cell>
          <cell r="FX71">
            <v>85</v>
          </cell>
          <cell r="FY71">
            <v>44</v>
          </cell>
        </row>
        <row r="72">
          <cell r="E72" t="str">
            <v>19</v>
          </cell>
          <cell r="F72" t="str">
            <v>ЦЕНА ПОСТАВЩИКА</v>
          </cell>
          <cell r="G72" t="str">
            <v>ЭПОКСИДНАЯ ПРИТИРОЧНАЯ МАССА "Nanten AR"</v>
          </cell>
          <cell r="H72" t="str">
            <v>л</v>
          </cell>
          <cell r="I72">
            <v>307.2</v>
          </cell>
          <cell r="O72">
            <v>192650.85</v>
          </cell>
          <cell r="P72">
            <v>192650.85</v>
          </cell>
          <cell r="AC72">
            <v>627.1186440677966</v>
          </cell>
          <cell r="AL72">
            <v>740</v>
          </cell>
          <cell r="BA72">
            <v>1</v>
          </cell>
          <cell r="BB72">
            <v>1</v>
          </cell>
          <cell r="BC72">
            <v>1</v>
          </cell>
          <cell r="BO72" t="str">
            <v/>
          </cell>
          <cell r="CQ72">
            <v>627.1186440677966</v>
          </cell>
          <cell r="CR72">
            <v>0</v>
          </cell>
          <cell r="CT72">
            <v>0</v>
          </cell>
          <cell r="DD72" t="str">
            <v>/1,18</v>
          </cell>
        </row>
        <row r="90">
          <cell r="G90" t="str">
            <v>Новая локальная смета</v>
          </cell>
          <cell r="O90">
            <v>735912.87</v>
          </cell>
          <cell r="X90">
            <v>241255.73</v>
          </cell>
          <cell r="Y90">
            <v>125278.44</v>
          </cell>
        </row>
        <row r="105">
          <cell r="F105">
            <v>1131096.95</v>
          </cell>
          <cell r="H105" t="str">
            <v>Итого</v>
          </cell>
        </row>
        <row r="106">
          <cell r="F106">
            <v>203597.45</v>
          </cell>
          <cell r="H106" t="str">
            <v>НДС 18 %</v>
          </cell>
        </row>
        <row r="107">
          <cell r="F107">
            <v>1334694.4</v>
          </cell>
          <cell r="H107" t="str">
            <v>Всего</v>
          </cell>
        </row>
      </sheetData>
      <sheetData sheetId="7">
        <row r="3">
          <cell r="I3" t="str">
            <v>ЦЕНА ПОСТАВЩИКА</v>
          </cell>
          <cell r="K3" t="str">
            <v>ПЛЕНКА ПОЛИЭТИЛЕНОВАЯ 200 МКР.</v>
          </cell>
          <cell r="O3" t="str">
            <v>м2</v>
          </cell>
          <cell r="AA3">
            <v>11</v>
          </cell>
        </row>
        <row r="8">
          <cell r="I8" t="str">
            <v>2.1-4-31</v>
          </cell>
          <cell r="K8" t="str">
            <v>ЛЕБЕДКИ ЭЛЕКТРИЧЕСКИЕ, ГРУЗОПОДЪЕМНОСТЬ ДО 1,5 Т</v>
          </cell>
          <cell r="O8" t="str">
            <v>маш.-ч</v>
          </cell>
          <cell r="AB8">
            <v>2.78</v>
          </cell>
        </row>
        <row r="9">
          <cell r="I9" t="str">
            <v>1.0-0-0</v>
          </cell>
          <cell r="K9" t="str">
            <v>СТОИМОСТЬ ПРОЧИХ МАТЕРИАЛОВ (ЭСН)</v>
          </cell>
          <cell r="O9" t="str">
            <v>руб.</v>
          </cell>
          <cell r="AA9">
            <v>1</v>
          </cell>
        </row>
        <row r="10">
          <cell r="I10" t="str">
            <v>1.1-1-1566</v>
          </cell>
          <cell r="K10" t="str">
            <v>ЭЛЕКТРОДЫ, МАРКА Э-42, 46, 50, ДИАМЕТР 4 - 6 ММ</v>
          </cell>
          <cell r="O10" t="str">
            <v>т</v>
          </cell>
          <cell r="AA10">
            <v>7191.81</v>
          </cell>
        </row>
        <row r="11">
          <cell r="I11" t="str">
            <v>1297020000</v>
          </cell>
          <cell r="K11" t="str">
            <v>БОЛТЫ СТРОИТЕЛЬНЫЕ С ГАЙКАМИ И ШАЙБАМИ</v>
          </cell>
          <cell r="O11" t="str">
            <v>т</v>
          </cell>
          <cell r="AA11">
            <v>0</v>
          </cell>
        </row>
        <row r="12">
          <cell r="I12" t="str">
            <v>5290900000</v>
          </cell>
          <cell r="K12" t="str">
            <v>СТАЛЬНЫЕ КОНСТРУКЦИИ</v>
          </cell>
          <cell r="O12" t="str">
            <v>т</v>
          </cell>
          <cell r="AA12">
            <v>0</v>
          </cell>
        </row>
        <row r="13">
          <cell r="I13" t="str">
            <v>ЦЕНА ПОСТАВЩИКА</v>
          </cell>
          <cell r="K13" t="str">
            <v>СЕТКА СВАРНАЯ Вр1- 100Х100Х5 ММ</v>
          </cell>
          <cell r="O13" t="str">
            <v>м2</v>
          </cell>
          <cell r="AA13">
            <v>108</v>
          </cell>
        </row>
        <row r="14">
          <cell r="I14" t="str">
            <v>ЦЕНА ПОСТАВЩИКА</v>
          </cell>
          <cell r="K14" t="str">
            <v>ФИКСАТОР АРМАТУРЫ</v>
          </cell>
          <cell r="O14" t="str">
            <v>шт.</v>
          </cell>
          <cell r="AA14">
            <v>4.6</v>
          </cell>
        </row>
        <row r="20">
          <cell r="I20" t="str">
            <v>2.1-6-51</v>
          </cell>
          <cell r="K20" t="str">
            <v>ВИБРАТОРЫ ПОВЕРХНОСТНЫЕ</v>
          </cell>
          <cell r="O20" t="str">
            <v>маш.-ч</v>
          </cell>
          <cell r="AB20">
            <v>1.61</v>
          </cell>
        </row>
        <row r="21">
          <cell r="I21" t="str">
            <v>1.3-1-40</v>
          </cell>
          <cell r="K21" t="str">
            <v>СМЕСИ БЕТОННЫЕ, БСГ, ТЯЖЕЛОГО БЕТОНА НА ГРАНИТНОМ ЩЕБНЕ, КЛАСС ПРОЧНОСТИ: В22,5 (М300)</v>
          </cell>
          <cell r="O21" t="str">
            <v>м3</v>
          </cell>
          <cell r="AA21">
            <v>735.27</v>
          </cell>
        </row>
        <row r="24">
          <cell r="I24" t="str">
            <v>2.1-5-40</v>
          </cell>
          <cell r="K24" t="str">
            <v>НАРЕЗЧИКИ ШВОВ В СВЕЖЕУЛОЖЕННОМ ЦЕМЕНТОБЕТОНЕ</v>
          </cell>
          <cell r="O24" t="str">
            <v>маш.-ч</v>
          </cell>
          <cell r="AB24">
            <v>167.7</v>
          </cell>
        </row>
        <row r="25">
          <cell r="I25" t="str">
            <v>1.1-1-1019</v>
          </cell>
          <cell r="K25" t="str">
            <v>МАТЕРИАЛ РУЛОННЫЙ КРОВЕЛЬНЫЙ, РУБЕРОИД, МАРКА РКП-350, С ПЫЛЕВИДНОЙ ПОСЫПКОЙ</v>
          </cell>
          <cell r="O25" t="str">
            <v>м2</v>
          </cell>
          <cell r="AA25">
            <v>4.19</v>
          </cell>
        </row>
        <row r="27">
          <cell r="I27" t="str">
            <v>2.1-14-13</v>
          </cell>
          <cell r="K27" t="str">
            <v>ПЫЛЕСОСЫ</v>
          </cell>
          <cell r="O27" t="str">
            <v>маш.-ч</v>
          </cell>
          <cell r="AB27">
            <v>8.65</v>
          </cell>
        </row>
        <row r="28">
          <cell r="I28" t="str">
            <v>2.1-30-19</v>
          </cell>
          <cell r="K28" t="str">
            <v>МАШИНЫ ШЛИФОВАЛЬНЫЕ ЭЛЕКТРИЧЕСКИЕ</v>
          </cell>
          <cell r="O28" t="str">
            <v>маш.-ч</v>
          </cell>
          <cell r="AB28">
            <v>0.68</v>
          </cell>
        </row>
        <row r="30">
          <cell r="I30" t="str">
            <v>1.1-2-92</v>
          </cell>
          <cell r="K30" t="str">
            <v>БРУСКИ КАРБОРУНДЫ МЕЛКОГО ЗЕРНА</v>
          </cell>
          <cell r="O30" t="str">
            <v>кг</v>
          </cell>
          <cell r="AA30">
            <v>24.76</v>
          </cell>
        </row>
        <row r="33">
          <cell r="I33" t="str">
            <v>2.1-30-10</v>
          </cell>
          <cell r="K33" t="str">
            <v>ПЕРФОРАТОРЫ</v>
          </cell>
          <cell r="O33" t="str">
            <v>маш.-ч</v>
          </cell>
          <cell r="AB33">
            <v>1.59</v>
          </cell>
        </row>
        <row r="34">
          <cell r="I34" t="str">
            <v>1.1-1-118</v>
          </cell>
          <cell r="K34" t="str">
            <v>ВОДА</v>
          </cell>
          <cell r="O34" t="str">
            <v>м3</v>
          </cell>
          <cell r="AA34">
            <v>7.07</v>
          </cell>
        </row>
        <row r="35">
          <cell r="I35" t="str">
            <v>1.3-2-56</v>
          </cell>
          <cell r="K35" t="str">
            <v>СМЕСИ СУХИЕ ГИДРОИЗОЛЯЦИОННЫЕ, МАРКА "ТАМ СТОП 70" (ФИРМА "TAM INTERNATIONAL")</v>
          </cell>
          <cell r="O35" t="str">
            <v>кг</v>
          </cell>
          <cell r="AA35">
            <v>37.74</v>
          </cell>
        </row>
        <row r="39">
          <cell r="I39" t="str">
            <v>1.1-1-738</v>
          </cell>
          <cell r="K39" t="str">
            <v>ОТВЕРДИТЕЛИ МАСЛЯНЫХ КРАСОК</v>
          </cell>
          <cell r="O39" t="str">
            <v>кг</v>
          </cell>
          <cell r="AA39">
            <v>61.49</v>
          </cell>
        </row>
        <row r="40">
          <cell r="I40" t="str">
            <v>1.1-1-995</v>
          </cell>
          <cell r="K40" t="str">
            <v>РАСТВОРИТЕЛИ, МАРКА Р-4</v>
          </cell>
          <cell r="O40" t="str">
            <v>кг</v>
          </cell>
          <cell r="AA40">
            <v>8.5954</v>
          </cell>
        </row>
        <row r="41">
          <cell r="I41" t="str">
            <v>2312540000</v>
          </cell>
          <cell r="K41" t="str">
            <v>ШПАТЛЕВКА ЭПОКСИДНАЯ ЭП-0010 КРАСНО-КОРИЧНЕВАЯ</v>
          </cell>
          <cell r="O41" t="str">
            <v>кг</v>
          </cell>
          <cell r="AA41">
            <v>0</v>
          </cell>
        </row>
        <row r="44">
          <cell r="I44" t="str">
            <v>1.1-1-766</v>
          </cell>
          <cell r="K44" t="str">
            <v>ПЕСОК ДЛЯ СТРОИТЕЛЬНЫХ РАБОТ, РЯДОВОЙ</v>
          </cell>
          <cell r="O44" t="str">
            <v>м3</v>
          </cell>
          <cell r="AA44">
            <v>104.99</v>
          </cell>
        </row>
        <row r="47">
          <cell r="I47" t="str">
            <v>2.1-10-12</v>
          </cell>
          <cell r="K47" t="str">
            <v>ЭЛЕКТРОКОМПРЕССОРЫ ПРИЦЕПНЫЕ, ПРОИЗВОДИТЕЛЬНОСТЬ ДО 3,5 М3/МИН</v>
          </cell>
          <cell r="O47" t="str">
            <v>маш.-ч</v>
          </cell>
          <cell r="AB47">
            <v>17.32</v>
          </cell>
        </row>
        <row r="48">
          <cell r="I48" t="str">
            <v>1.1-1-179</v>
          </cell>
          <cell r="K48" t="str">
            <v>ДИБУТИЛФТАЛАТ, МАРКА ДБ</v>
          </cell>
          <cell r="O48" t="str">
            <v>кг</v>
          </cell>
          <cell r="AA48">
            <v>17.1713</v>
          </cell>
        </row>
        <row r="49">
          <cell r="I49" t="str">
            <v>1.1-1-934</v>
          </cell>
          <cell r="K49" t="str">
            <v>ПОЛИЭТИЛЕНПОЛИАМИН</v>
          </cell>
          <cell r="O49" t="str">
            <v>кг</v>
          </cell>
          <cell r="AA49">
            <v>50.3763</v>
          </cell>
        </row>
        <row r="50">
          <cell r="I50" t="str">
            <v>2225010000</v>
          </cell>
          <cell r="K50" t="str">
            <v>СМОЛА ЭПОКСИДНАЯ ЭД-20</v>
          </cell>
          <cell r="O50" t="str">
            <v>кг</v>
          </cell>
          <cell r="AA50">
            <v>0</v>
          </cell>
        </row>
        <row r="51">
          <cell r="I51" t="str">
            <v>2319100000</v>
          </cell>
          <cell r="K51" t="str">
            <v>РАСТВОРИТЕЛЬ Р-4</v>
          </cell>
          <cell r="O51" t="str">
            <v>кг</v>
          </cell>
          <cell r="AA51">
            <v>0</v>
          </cell>
        </row>
        <row r="52">
          <cell r="I52" t="str">
            <v>9999990008</v>
          </cell>
          <cell r="K52" t="str">
            <v>ТРУДОЗАТРАТЫ РАБОЧИХ (ЭСН)</v>
          </cell>
          <cell r="O52" t="str">
            <v>чел.-ч.</v>
          </cell>
          <cell r="AD52">
            <v>0</v>
          </cell>
        </row>
        <row r="53">
          <cell r="I53" t="str">
            <v>2.0-0-0</v>
          </cell>
          <cell r="K53" t="str">
            <v>СТОИМОСТЬ ПРОЧИХ МАШИН (ЭСН)</v>
          </cell>
          <cell r="O53" t="str">
            <v>руб.</v>
          </cell>
          <cell r="AB53">
            <v>1</v>
          </cell>
        </row>
        <row r="54">
          <cell r="I54" t="str">
            <v>2.1-6-24</v>
          </cell>
          <cell r="K54" t="str">
            <v>РАСТВОРОСМЕСИТЕЛИ ПЕРЕДВИЖНЫЕ, ЕМКОСТЬ ДО 65 Л</v>
          </cell>
          <cell r="O54" t="str">
            <v>маш.-ч</v>
          </cell>
          <cell r="AB54">
            <v>14.67</v>
          </cell>
        </row>
        <row r="55">
          <cell r="I55" t="str">
            <v>2257630000</v>
          </cell>
          <cell r="K55" t="str">
            <v>КОМПОЗИЦИЯ ПОЛИМЕРНАЯ "ЭЛАД"</v>
          </cell>
          <cell r="O55" t="str">
            <v>кг</v>
          </cell>
          <cell r="AA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5"/>
  <cols>
    <col min="1" max="1" width="7.8515625" style="4" customWidth="1"/>
    <col min="2" max="2" width="18.421875" style="4" customWidth="1"/>
    <col min="3" max="3" width="54.421875" style="4" customWidth="1"/>
    <col min="4" max="16384" width="9.140625" style="4" customWidth="1"/>
  </cols>
  <sheetData>
    <row r="1" spans="3:11" ht="15.75">
      <c r="C1" s="5" t="s">
        <v>1</v>
      </c>
      <c r="D1" s="44" t="str">
        <f>IF('[1]Source'!C12="1",'[1]Source'!F24,'[1]Source'!G24)</f>
        <v>УСТРОЙСТВО БЕТОННОГО ОСНОВАНИЯ</v>
      </c>
      <c r="E1" s="45"/>
      <c r="F1" s="45"/>
      <c r="G1" s="45"/>
      <c r="H1" s="45"/>
      <c r="I1" s="45"/>
      <c r="J1" s="45"/>
      <c r="K1" s="45"/>
    </row>
    <row r="3" spans="1:11" ht="48">
      <c r="A3" s="21" t="str">
        <f>'[1]Source'!E28</f>
        <v>1</v>
      </c>
      <c r="B3" s="21" t="str">
        <f>'[1]Source'!F28</f>
        <v>3.11-38-1</v>
      </c>
      <c r="C3" s="21" t="str">
        <f>'[1]Source'!G28</f>
        <v>УСТРОЙСТВО ПАРОИЗОЛЯЦИИ ИЗ ПОЛИЭТИЛЕНОВОЙ ПЛЕНКИ В ОДИН СЛОЙ НАСУХО (УСТРОЙСТВО ПАРОИЗОЛЯЦИИ ИЗ ПОЛИЭТИЛЕНОВОЙ ПЛЕНКИ В ДВА СЛОЯ)</v>
      </c>
      <c r="D3" s="22" t="str">
        <f>'[1]Source'!H28</f>
        <v>100 м2</v>
      </c>
      <c r="E3" s="23">
        <f>ROUND('[1]Source'!I28,6)</f>
        <v>2.56</v>
      </c>
      <c r="F3" s="23"/>
      <c r="G3" s="23"/>
      <c r="H3" s="8"/>
      <c r="I3" s="8"/>
      <c r="J3" s="6" t="str">
        <f>'[1]Source'!BO28</f>
        <v>3.11-38-1</v>
      </c>
      <c r="K3" s="8"/>
    </row>
    <row r="4" spans="1:11" ht="24">
      <c r="A4" s="23"/>
      <c r="B4" s="23"/>
      <c r="C4" s="23" t="s">
        <v>2</v>
      </c>
      <c r="D4" s="23"/>
      <c r="E4" s="23"/>
      <c r="F4" s="24">
        <f>'[1]Source'!AO28</f>
        <v>38.53</v>
      </c>
      <c r="G4" s="21" t="str">
        <f>'[1]Source'!DG28</f>
        <v>*2*1,15*1,15</v>
      </c>
      <c r="H4" s="8"/>
      <c r="I4" s="9">
        <f>ROUND(('[1]Source'!CT28/IF('[1]Source'!BA28&lt;&gt;0,'[1]Source'!BA28,1)*'[1]Source'!I28),2)</f>
        <v>273.16</v>
      </c>
      <c r="J4" s="8">
        <f>'[1]Source'!BA28</f>
        <v>13.44</v>
      </c>
      <c r="K4" s="9">
        <f>'[1]Source'!S28</f>
        <v>3671.22</v>
      </c>
    </row>
    <row r="5" spans="1:11" ht="24">
      <c r="A5" s="23"/>
      <c r="B5" s="23"/>
      <c r="C5" s="23" t="s">
        <v>3</v>
      </c>
      <c r="D5" s="23"/>
      <c r="E5" s="23"/>
      <c r="F5" s="24">
        <f>'[1]Source'!AM28</f>
        <v>0.92</v>
      </c>
      <c r="G5" s="21" t="str">
        <f>'[1]Source'!DE28</f>
        <v>*2*1,25*1,15</v>
      </c>
      <c r="H5" s="8"/>
      <c r="I5" s="9">
        <f>ROUND(('[1]Source'!CR28/IF('[1]Source'!BB28&lt;&gt;0,'[1]Source'!BB28,1)*'[1]Source'!I28),2)</f>
        <v>7.09</v>
      </c>
      <c r="J5" s="8">
        <f>'[1]Source'!BB28</f>
        <v>5.88</v>
      </c>
      <c r="K5" s="9">
        <f>'[1]Source'!Q28</f>
        <v>41.69</v>
      </c>
    </row>
    <row r="6" spans="1:11" ht="24">
      <c r="A6" s="23"/>
      <c r="B6" s="23"/>
      <c r="C6" s="23" t="s">
        <v>4</v>
      </c>
      <c r="D6" s="23"/>
      <c r="E6" s="23"/>
      <c r="F6" s="23">
        <f>'[1]Source'!AN28</f>
        <v>0.18</v>
      </c>
      <c r="G6" s="21" t="str">
        <f>'[1]Source'!DF28</f>
        <v>*2*1,25*1,15</v>
      </c>
      <c r="H6" s="8"/>
      <c r="I6" s="9" t="str">
        <f>CONCATENATE("(",TEXT(+ROUND(('[1]Source'!CS28/IF(J6&lt;&gt;0,J6,1)*'[1]Source'!I28),2),"0.00"),")")</f>
        <v>(1.39)</v>
      </c>
      <c r="J6" s="8">
        <f>'[1]Source'!BS28</f>
        <v>13.44</v>
      </c>
      <c r="K6" s="8" t="str">
        <f>CONCATENATE("(",TEXT(+'[1]Source'!R28,"0.00"),")")</f>
        <v>(18.64)</v>
      </c>
    </row>
    <row r="7" spans="1:11" ht="15">
      <c r="A7" s="21" t="str">
        <f>'[1]Source'!E29</f>
        <v>1.1</v>
      </c>
      <c r="B7" s="21" t="str">
        <f>'[1]Source'!F29</f>
        <v>ЦЕНА ПОСТАВЩИКА</v>
      </c>
      <c r="C7" s="21" t="str">
        <f>'[1]Source'!G29</f>
        <v>ПЛЕНКА ПОЛИЭТИЛЕНОВАЯ 200 МКР.</v>
      </c>
      <c r="D7" s="22" t="str">
        <f>'[1]Source'!H29</f>
        <v>м2</v>
      </c>
      <c r="E7" s="23">
        <f>ROUND('[1]Source'!I29,6)</f>
        <v>614.4</v>
      </c>
      <c r="F7" s="24">
        <f>IF('[1]Source'!AL29=0,'[1]Source'!AK29,'[1]Source'!AL29)</f>
        <v>11</v>
      </c>
      <c r="G7" s="21" t="str">
        <f>'[1]Source'!DD29</f>
        <v>/1,18</v>
      </c>
      <c r="H7" s="8"/>
      <c r="I7" s="9">
        <f>ROUND(('[1]Source'!CR29/IF('[1]Source'!BB29&lt;&gt;0,'[1]Source'!BB29,1)*'[1]Source'!I29),2)+ROUND(('[1]Source'!CQ29/IF('[1]Source'!BC29&lt;&gt;0,'[1]Source'!BC29,1)*'[1]Source'!I29),2)+ROUND(('[1]Source'!CT29/IF('[1]Source'!BA29&lt;&gt;0,'[1]Source'!BA29,1)*'[1]Source'!I29),2)</f>
        <v>5727.46</v>
      </c>
      <c r="J7" s="8">
        <f>'[1]Source'!BC29</f>
        <v>1</v>
      </c>
      <c r="K7" s="9">
        <f>'[1]Source'!O29+'[1]Source'!X29+'[1]Source'!Y29</f>
        <v>5727.46</v>
      </c>
    </row>
    <row r="8" spans="1:11" ht="15">
      <c r="A8" s="23"/>
      <c r="B8" s="23"/>
      <c r="C8" s="23" t="s">
        <v>5</v>
      </c>
      <c r="D8" s="23" t="s">
        <v>6</v>
      </c>
      <c r="E8" s="23">
        <f>'[1]Source'!BZ28</f>
        <v>89</v>
      </c>
      <c r="F8" s="23"/>
      <c r="G8" s="23"/>
      <c r="H8" s="8"/>
      <c r="I8" s="9">
        <f>ROUND(('[1]Source'!FX28/100)*(ROUND(('[1]Source'!CT28/IF('[1]Source'!BA28&lt;&gt;0,'[1]Source'!BA28,1)*'[1]Source'!I28),2)+ROUND(('[1]Source'!CS28/IF('[1]Source'!BS28&lt;&gt;0,'[1]Source'!BS28,1)*'[1]Source'!I28),2)),2)</f>
        <v>244.35</v>
      </c>
      <c r="J8" s="8">
        <f>'[1]Source'!AT28</f>
        <v>89</v>
      </c>
      <c r="K8" s="9">
        <f>'[1]Source'!X28</f>
        <v>3267.39</v>
      </c>
    </row>
    <row r="9" spans="1:11" ht="15">
      <c r="A9" s="23"/>
      <c r="B9" s="23"/>
      <c r="C9" s="23" t="s">
        <v>7</v>
      </c>
      <c r="D9" s="23" t="s">
        <v>6</v>
      </c>
      <c r="E9" s="23">
        <f>'[1]Source'!CA28</f>
        <v>44</v>
      </c>
      <c r="F9" s="23"/>
      <c r="G9" s="23"/>
      <c r="H9" s="8"/>
      <c r="I9" s="9">
        <f>ROUND(('[1]Source'!FY28/100)*(ROUND(('[1]Source'!CT28/IF('[1]Source'!BA28&lt;&gt;0,'[1]Source'!BA28,1)*'[1]Source'!I28),2)+ROUND(('[1]Source'!CS28/IF('[1]Source'!BS28&lt;&gt;0,'[1]Source'!BS28,1)*'[1]Source'!I28),2)),2)</f>
        <v>120.8</v>
      </c>
      <c r="J9" s="8">
        <f>'[1]Source'!AU28</f>
        <v>44</v>
      </c>
      <c r="K9" s="9">
        <f>'[1]Source'!Y28</f>
        <v>1615.34</v>
      </c>
    </row>
    <row r="10" spans="1:11" ht="24">
      <c r="A10" s="25"/>
      <c r="B10" s="25"/>
      <c r="C10" s="25" t="s">
        <v>8</v>
      </c>
      <c r="D10" s="25" t="s">
        <v>9</v>
      </c>
      <c r="E10" s="25">
        <f>'[1]Source'!AQ28</f>
        <v>3.45</v>
      </c>
      <c r="F10" s="25"/>
      <c r="G10" s="26" t="str">
        <f>'[1]Source'!DI28</f>
        <v>*2*1,15*1,15</v>
      </c>
      <c r="H10" s="10"/>
      <c r="I10" s="12">
        <f>'[1]Source'!U28</f>
        <v>24.45859008</v>
      </c>
      <c r="J10" s="10"/>
      <c r="K10" s="10"/>
    </row>
    <row r="11" spans="9:11" ht="15">
      <c r="I11" s="13">
        <f>ROUND(('[1]Source'!CT28/IF('[1]Source'!BA28&lt;&gt;0,'[1]Source'!BA28,1)*'[1]Source'!I28),2)+ROUND(('[1]Source'!CR28/IF('[1]Source'!BB28&lt;&gt;0,'[1]Source'!BB28,1)*'[1]Source'!I28),2)+ROUND(('[1]Source'!CQ28/IF('[1]Source'!BC28&lt;&gt;0,'[1]Source'!BC28,1)*'[1]Source'!I28),2)+SUM(I7:I9)</f>
        <v>6372.860000000001</v>
      </c>
      <c r="J11" s="14"/>
      <c r="K11" s="13">
        <f>'[1]Source'!O28+SUM(K7:K9)</f>
        <v>14323.1</v>
      </c>
    </row>
    <row r="12" spans="1:11" ht="36.75">
      <c r="A12" s="6" t="str">
        <f>'[1]Source'!E30</f>
        <v>2</v>
      </c>
      <c r="B12" s="6" t="str">
        <f>'[1]Source'!F30</f>
        <v>3.11-7-1</v>
      </c>
      <c r="C12" s="6" t="str">
        <f>'[1]Source'!G30</f>
        <v>УСТРОЙСТВО ТЕПЛО И ЗВУКОИЗОЛЯЦИИ ЗАСЫПНОЙ ПЕСЧАНОЙ (УСТРОЙСТВО ПЕСЧАНОЙ ОТСЫПКИ ТОЛЩИНОЙ 100 ММ)</v>
      </c>
      <c r="D12" s="7" t="str">
        <f>'[1]Source'!H30</f>
        <v>м3</v>
      </c>
      <c r="E12" s="8">
        <f>ROUND('[1]Source'!I30,6)</f>
        <v>25.6</v>
      </c>
      <c r="F12" s="8"/>
      <c r="G12" s="8"/>
      <c r="H12" s="8"/>
      <c r="I12" s="8"/>
      <c r="J12" s="6" t="str">
        <f>'[1]Source'!BO30</f>
        <v>3.11-7-1</v>
      </c>
      <c r="K12" s="8"/>
    </row>
    <row r="13" spans="1:11" ht="24.75">
      <c r="A13" s="8"/>
      <c r="B13" s="8"/>
      <c r="C13" s="8" t="s">
        <v>2</v>
      </c>
      <c r="D13" s="8"/>
      <c r="E13" s="8"/>
      <c r="F13" s="9">
        <f>'[1]Source'!AO30</f>
        <v>42.19</v>
      </c>
      <c r="G13" s="6" t="str">
        <f>'[1]Source'!DG30</f>
        <v>*1,15*1,15</v>
      </c>
      <c r="H13" s="8"/>
      <c r="I13" s="9">
        <f>ROUND(('[1]Source'!CT30/IF('[1]Source'!BA30&lt;&gt;0,'[1]Source'!BA30,1)*'[1]Source'!I30),2)</f>
        <v>1495.52</v>
      </c>
      <c r="J13" s="8">
        <f>'[1]Source'!BA30</f>
        <v>13.44</v>
      </c>
      <c r="K13" s="9">
        <f>'[1]Source'!S30</f>
        <v>20099.77</v>
      </c>
    </row>
    <row r="14" spans="1:11" ht="24.75">
      <c r="A14" s="8"/>
      <c r="B14" s="8"/>
      <c r="C14" s="8" t="s">
        <v>3</v>
      </c>
      <c r="D14" s="8"/>
      <c r="E14" s="8"/>
      <c r="F14" s="9">
        <f>'[1]Source'!AM30</f>
        <v>36.61</v>
      </c>
      <c r="G14" s="6" t="str">
        <f>'[1]Source'!DE30</f>
        <v>*1,25*1,15</v>
      </c>
      <c r="H14" s="8"/>
      <c r="I14" s="9">
        <f>ROUND(('[1]Source'!CR30/IF('[1]Source'!BB30&lt;&gt;0,'[1]Source'!BB30,1)*'[1]Source'!I30),2)</f>
        <v>1410.57</v>
      </c>
      <c r="J14" s="8">
        <f>'[1]Source'!BB30</f>
        <v>8.09</v>
      </c>
      <c r="K14" s="9">
        <f>'[1]Source'!Q30</f>
        <v>11411.5</v>
      </c>
    </row>
    <row r="15" spans="1:11" ht="24.75">
      <c r="A15" s="8"/>
      <c r="B15" s="8"/>
      <c r="C15" s="8" t="s">
        <v>4</v>
      </c>
      <c r="D15" s="8"/>
      <c r="E15" s="8"/>
      <c r="F15" s="8">
        <f>'[1]Source'!AN30</f>
        <v>9</v>
      </c>
      <c r="G15" s="6" t="str">
        <f>'[1]Source'!DF30</f>
        <v>*1,25*1,15</v>
      </c>
      <c r="H15" s="8"/>
      <c r="I15" s="9" t="str">
        <f>CONCATENATE("(",TEXT(+ROUND(('[1]Source'!CS30/IF(J15&lt;&gt;0,J15,1)*'[1]Source'!I30),2),"0.00"),")")</f>
        <v>(346.77)</v>
      </c>
      <c r="J15" s="8">
        <f>'[1]Source'!BS30</f>
        <v>13.44</v>
      </c>
      <c r="K15" s="8" t="str">
        <f>CONCATENATE("(",TEXT(+'[1]Source'!R30,"0.00"),")")</f>
        <v>(4660.54)</v>
      </c>
    </row>
    <row r="16" spans="1:11" ht="15">
      <c r="A16" s="8"/>
      <c r="B16" s="8"/>
      <c r="C16" s="8" t="s">
        <v>10</v>
      </c>
      <c r="D16" s="8"/>
      <c r="E16" s="8"/>
      <c r="F16" s="9">
        <f>'[1]Source'!AL30</f>
        <v>115.49</v>
      </c>
      <c r="G16" s="6">
        <f>'[1]Source'!DD30</f>
      </c>
      <c r="H16" s="8"/>
      <c r="I16" s="9">
        <f>ROUND(('[1]Source'!CQ30/IF('[1]Source'!BC30&lt;&gt;0,'[1]Source'!BC30,1)*'[1]Source'!I30),2)</f>
        <v>2956.54</v>
      </c>
      <c r="J16" s="8">
        <f>'[1]Source'!BC30</f>
        <v>6.3</v>
      </c>
      <c r="K16" s="9">
        <f>'[1]Source'!P30</f>
        <v>18626.23</v>
      </c>
    </row>
    <row r="17" spans="1:11" ht="15">
      <c r="A17" s="8"/>
      <c r="B17" s="8"/>
      <c r="C17" s="8" t="s">
        <v>5</v>
      </c>
      <c r="D17" s="8" t="s">
        <v>6</v>
      </c>
      <c r="E17" s="8">
        <f>'[1]Source'!BZ30</f>
        <v>89</v>
      </c>
      <c r="F17" s="8"/>
      <c r="G17" s="8"/>
      <c r="H17" s="8"/>
      <c r="I17" s="9">
        <f>ROUND(('[1]Source'!FX30/100)*(ROUND(('[1]Source'!CT30/IF('[1]Source'!BA30&lt;&gt;0,'[1]Source'!BA30,1)*'[1]Source'!I30),2)+ROUND(('[1]Source'!CS30/IF('[1]Source'!BS30&lt;&gt;0,'[1]Source'!BS30,1)*'[1]Source'!I30),2)),2)</f>
        <v>1639.64</v>
      </c>
      <c r="J17" s="8">
        <f>'[1]Source'!AT30</f>
        <v>89</v>
      </c>
      <c r="K17" s="9">
        <f>'[1]Source'!X30</f>
        <v>17888.8</v>
      </c>
    </row>
    <row r="18" spans="1:11" ht="15">
      <c r="A18" s="8"/>
      <c r="B18" s="8"/>
      <c r="C18" s="8" t="s">
        <v>7</v>
      </c>
      <c r="D18" s="8" t="s">
        <v>6</v>
      </c>
      <c r="E18" s="8">
        <f>'[1]Source'!CA30</f>
        <v>44</v>
      </c>
      <c r="F18" s="8"/>
      <c r="G18" s="8"/>
      <c r="H18" s="8"/>
      <c r="I18" s="9">
        <f>ROUND(('[1]Source'!FY30/100)*(ROUND(('[1]Source'!CT30/IF('[1]Source'!BA30&lt;&gt;0,'[1]Source'!BA30,1)*'[1]Source'!I30),2)+ROUND(('[1]Source'!CS30/IF('[1]Source'!BS30&lt;&gt;0,'[1]Source'!BS30,1)*'[1]Source'!I30),2)),2)</f>
        <v>810.61</v>
      </c>
      <c r="J18" s="8">
        <f>'[1]Source'!AU30</f>
        <v>44</v>
      </c>
      <c r="K18" s="9">
        <f>'[1]Source'!Y30</f>
        <v>8843.9</v>
      </c>
    </row>
    <row r="19" spans="1:11" ht="24.75">
      <c r="A19" s="10"/>
      <c r="B19" s="10"/>
      <c r="C19" s="10" t="s">
        <v>8</v>
      </c>
      <c r="D19" s="10" t="s">
        <v>9</v>
      </c>
      <c r="E19" s="10">
        <f>'[1]Source'!AQ30</f>
        <v>4.01</v>
      </c>
      <c r="F19" s="10"/>
      <c r="G19" s="11" t="str">
        <f>'[1]Source'!DI30</f>
        <v>*1,15*1,15</v>
      </c>
      <c r="H19" s="10"/>
      <c r="I19" s="12">
        <f>'[1]Source'!U30</f>
        <v>142.14340031999998</v>
      </c>
      <c r="J19" s="10"/>
      <c r="K19" s="10"/>
    </row>
    <row r="20" spans="9:11" ht="15">
      <c r="I20" s="13">
        <f>ROUND(('[1]Source'!CT30/IF('[1]Source'!BA30&lt;&gt;0,'[1]Source'!BA30,1)*'[1]Source'!I30),2)+ROUND(('[1]Source'!CR30/IF('[1]Source'!BB30&lt;&gt;0,'[1]Source'!BB30,1)*'[1]Source'!I30),2)+ROUND(('[1]Source'!CQ30/IF('[1]Source'!BC30&lt;&gt;0,'[1]Source'!BC30,1)*'[1]Source'!I30),2)+SUM(I17:I18)</f>
        <v>8312.880000000001</v>
      </c>
      <c r="J20" s="14"/>
      <c r="K20" s="13">
        <f>'[1]Source'!O30+SUM(K17:K18)</f>
        <v>76870.2</v>
      </c>
    </row>
    <row r="21" spans="1:11" ht="36.75">
      <c r="A21" s="6" t="str">
        <f>'[1]Source'!E31</f>
        <v>3</v>
      </c>
      <c r="B21" s="6" t="str">
        <f>'[1]Source'!F31</f>
        <v>3.9-35-1</v>
      </c>
      <c r="C21" s="6" t="str">
        <f>'[1]Source'!G31</f>
        <v>МОНТАЖ МЕЛКИХ КОНСТРУКЦИЙ ИЗ СТАЛИ РАЗЛИЧНОГО ПРОФИЛЯ МАССОЙ ДО 20 КГ (ПРИМ.) (УКЛАДКА МЕТАЛЛИЧЕСКОЙ СВАРНОЙ СЕТКИ)</v>
      </c>
      <c r="D21" s="7" t="str">
        <f>'[1]Source'!H31</f>
        <v>т</v>
      </c>
      <c r="E21" s="8">
        <f>ROUND('[1]Source'!I31,6)</f>
        <v>0.7984</v>
      </c>
      <c r="F21" s="8"/>
      <c r="G21" s="8"/>
      <c r="H21" s="8"/>
      <c r="I21" s="8"/>
      <c r="J21" s="6" t="str">
        <f>'[1]Source'!BO31</f>
        <v>3.9-35-1</v>
      </c>
      <c r="K21" s="8"/>
    </row>
    <row r="22" spans="1:11" ht="24.75">
      <c r="A22" s="8"/>
      <c r="B22" s="8"/>
      <c r="C22" s="8" t="s">
        <v>2</v>
      </c>
      <c r="D22" s="8"/>
      <c r="E22" s="8"/>
      <c r="F22" s="9">
        <f>'[1]Source'!AO31</f>
        <v>1531.2</v>
      </c>
      <c r="G22" s="6" t="str">
        <f>'[1]Source'!DG31</f>
        <v>*1,15*1,15</v>
      </c>
      <c r="H22" s="8"/>
      <c r="I22" s="9">
        <f>ROUND(('[1]Source'!CT31/IF('[1]Source'!BA31&lt;&gt;0,'[1]Source'!BA31,1)*'[1]Source'!I31),2)</f>
        <v>1757.43</v>
      </c>
      <c r="J22" s="8">
        <f>'[1]Source'!BA31</f>
        <v>13.44</v>
      </c>
      <c r="K22" s="9">
        <f>'[1]Source'!S31</f>
        <v>23619.84</v>
      </c>
    </row>
    <row r="23" spans="1:11" ht="24.75">
      <c r="A23" s="8"/>
      <c r="B23" s="8"/>
      <c r="C23" s="8" t="s">
        <v>3</v>
      </c>
      <c r="D23" s="8"/>
      <c r="E23" s="8"/>
      <c r="F23" s="9">
        <f>'[1]Source'!AM31</f>
        <v>64.5</v>
      </c>
      <c r="G23" s="6" t="str">
        <f>'[1]Source'!DE31</f>
        <v>*1,25*1,15</v>
      </c>
      <c r="H23" s="8"/>
      <c r="I23" s="9">
        <f>ROUND(('[1]Source'!CR31/IF('[1]Source'!BB31&lt;&gt;0,'[1]Source'!BB31,1)*'[1]Source'!I31),2)</f>
        <v>80.47</v>
      </c>
      <c r="J23" s="8">
        <f>'[1]Source'!BB31</f>
        <v>3.53</v>
      </c>
      <c r="K23" s="9">
        <f>'[1]Source'!Q31</f>
        <v>284.05</v>
      </c>
    </row>
    <row r="24" spans="1:11" ht="24.75">
      <c r="A24" s="8"/>
      <c r="B24" s="8"/>
      <c r="C24" s="8" t="s">
        <v>4</v>
      </c>
      <c r="D24" s="8"/>
      <c r="E24" s="8"/>
      <c r="F24" s="8">
        <f>'[1]Source'!AN31</f>
        <v>4.41</v>
      </c>
      <c r="G24" s="6" t="str">
        <f>'[1]Source'!DF31</f>
        <v>*1,25*1,15</v>
      </c>
      <c r="H24" s="8"/>
      <c r="I24" s="9" t="str">
        <f>CONCATENATE("(",TEXT(+ROUND(('[1]Source'!CS31/IF(J24&lt;&gt;0,J24,1)*'[1]Source'!I31),2),"0.00"),")")</f>
        <v>(5.50)</v>
      </c>
      <c r="J24" s="8">
        <f>'[1]Source'!BS31</f>
        <v>13.44</v>
      </c>
      <c r="K24" s="8" t="str">
        <f>CONCATENATE("(",TEXT(+'[1]Source'!R31,"0.00"),")")</f>
        <v>(73.94)</v>
      </c>
    </row>
    <row r="25" spans="1:11" ht="15">
      <c r="A25" s="8"/>
      <c r="B25" s="8"/>
      <c r="C25" s="8" t="s">
        <v>10</v>
      </c>
      <c r="D25" s="8"/>
      <c r="E25" s="8"/>
      <c r="F25" s="9">
        <f>'[1]Source'!AL31</f>
        <v>61.06</v>
      </c>
      <c r="G25" s="6">
        <f>'[1]Source'!DD31</f>
      </c>
      <c r="H25" s="8"/>
      <c r="I25" s="9">
        <f>ROUND(('[1]Source'!CQ31/IF('[1]Source'!BC31&lt;&gt;0,'[1]Source'!BC31,1)*'[1]Source'!I31),2)</f>
        <v>48.75</v>
      </c>
      <c r="J25" s="8">
        <f>'[1]Source'!BC31</f>
        <v>6.49</v>
      </c>
      <c r="K25" s="9">
        <f>'[1]Source'!P31</f>
        <v>316.39</v>
      </c>
    </row>
    <row r="26" spans="1:11" ht="15">
      <c r="A26" s="6" t="str">
        <f>'[1]Source'!E32</f>
        <v>3.1</v>
      </c>
      <c r="B26" s="6" t="str">
        <f>'[1]Source'!F32</f>
        <v>ЦЕНА ПОСТАВЩИКА</v>
      </c>
      <c r="C26" s="6" t="str">
        <f>'[1]Source'!G32</f>
        <v>СЕТКА СВАРНАЯ Вр1- 100Х100Х5 ММ</v>
      </c>
      <c r="D26" s="7" t="str">
        <f>'[1]Source'!H32</f>
        <v>м2</v>
      </c>
      <c r="E26" s="8">
        <f>ROUND('[1]Source'!I32,6)</f>
        <v>307.2</v>
      </c>
      <c r="F26" s="9">
        <f>IF('[1]Source'!AL32=0,'[1]Source'!AK32,'[1]Source'!AL32)</f>
        <v>108</v>
      </c>
      <c r="G26" s="6" t="str">
        <f>'[1]Source'!DD32</f>
        <v>/1,18</v>
      </c>
      <c r="H26" s="8"/>
      <c r="I26" s="9">
        <f>ROUND(('[1]Source'!CR32/IF('[1]Source'!BB32&lt;&gt;0,'[1]Source'!BB32,1)*'[1]Source'!I32),2)+ROUND(('[1]Source'!CQ32/IF('[1]Source'!BC32&lt;&gt;0,'[1]Source'!BC32,1)*'[1]Source'!I32),2)+ROUND(('[1]Source'!CT32/IF('[1]Source'!BA32&lt;&gt;0,'[1]Source'!BA32,1)*'[1]Source'!I32),2)</f>
        <v>28960.11</v>
      </c>
      <c r="J26" s="8">
        <f>'[1]Source'!BC32</f>
        <v>1</v>
      </c>
      <c r="K26" s="9">
        <f>'[1]Source'!O32+'[1]Source'!X32+'[1]Source'!Y32</f>
        <v>28960.11</v>
      </c>
    </row>
    <row r="27" spans="1:11" ht="15">
      <c r="A27" s="6" t="str">
        <f>'[1]Source'!E33</f>
        <v>3.2</v>
      </c>
      <c r="B27" s="6" t="str">
        <f>'[1]Source'!F33</f>
        <v>ЦЕНА ПОСТАВЩИКА</v>
      </c>
      <c r="C27" s="6" t="str">
        <f>'[1]Source'!G33</f>
        <v>ФИКСАТОР АРМАТУРЫ</v>
      </c>
      <c r="D27" s="7" t="str">
        <f>'[1]Source'!H33</f>
        <v>шт.</v>
      </c>
      <c r="E27" s="8">
        <f>ROUND('[1]Source'!I33,6)</f>
        <v>1024</v>
      </c>
      <c r="F27" s="9">
        <f>IF('[1]Source'!AL33=0,'[1]Source'!AK33,'[1]Source'!AL33)</f>
        <v>4.6</v>
      </c>
      <c r="G27" s="6" t="str">
        <f>'[1]Source'!DD33</f>
        <v>/1,18</v>
      </c>
      <c r="H27" s="8"/>
      <c r="I27" s="9">
        <f>ROUND(('[1]Source'!CR33/IF('[1]Source'!BB33&lt;&gt;0,'[1]Source'!BB33,1)*'[1]Source'!I33),2)+ROUND(('[1]Source'!CQ33/IF('[1]Source'!BC33&lt;&gt;0,'[1]Source'!BC33,1)*'[1]Source'!I33),2)+ROUND(('[1]Source'!CT33/IF('[1]Source'!BA33&lt;&gt;0,'[1]Source'!BA33,1)*'[1]Source'!I33),2)</f>
        <v>4111.62</v>
      </c>
      <c r="J27" s="8">
        <f>'[1]Source'!BC33</f>
        <v>1</v>
      </c>
      <c r="K27" s="9">
        <f>'[1]Source'!O33+'[1]Source'!X33+'[1]Source'!Y33</f>
        <v>4111.62</v>
      </c>
    </row>
    <row r="28" spans="1:11" ht="15">
      <c r="A28" s="8"/>
      <c r="B28" s="8"/>
      <c r="C28" s="8" t="s">
        <v>5</v>
      </c>
      <c r="D28" s="8" t="s">
        <v>6</v>
      </c>
      <c r="E28" s="8">
        <f>'[1]Source'!BZ31</f>
        <v>72</v>
      </c>
      <c r="F28" s="8"/>
      <c r="G28" s="8"/>
      <c r="H28" s="8"/>
      <c r="I28" s="9">
        <f>ROUND(('[1]Source'!FX31/100)*(ROUND(('[1]Source'!CT31/IF('[1]Source'!BA31&lt;&gt;0,'[1]Source'!BA31,1)*'[1]Source'!I31),2)+ROUND(('[1]Source'!CS31/IF('[1]Source'!BS31&lt;&gt;0,'[1]Source'!BS31,1)*'[1]Source'!I31),2)),2)</f>
        <v>1269.31</v>
      </c>
      <c r="J28" s="8">
        <f>'[1]Source'!AT31</f>
        <v>72</v>
      </c>
      <c r="K28" s="9">
        <f>'[1]Source'!X31</f>
        <v>17006.28</v>
      </c>
    </row>
    <row r="29" spans="1:11" ht="15">
      <c r="A29" s="8"/>
      <c r="B29" s="8"/>
      <c r="C29" s="8" t="s">
        <v>7</v>
      </c>
      <c r="D29" s="8" t="s">
        <v>6</v>
      </c>
      <c r="E29" s="8">
        <f>'[1]Source'!CA31</f>
        <v>44</v>
      </c>
      <c r="F29" s="8"/>
      <c r="G29" s="8"/>
      <c r="H29" s="8"/>
      <c r="I29" s="9">
        <f>ROUND(('[1]Source'!FY31/100)*(ROUND(('[1]Source'!CT31/IF('[1]Source'!BA31&lt;&gt;0,'[1]Source'!BA31,1)*'[1]Source'!I31),2)+ROUND(('[1]Source'!CS31/IF('[1]Source'!BS31&lt;&gt;0,'[1]Source'!BS31,1)*'[1]Source'!I31),2)),2)</f>
        <v>775.69</v>
      </c>
      <c r="J29" s="8">
        <f>'[1]Source'!AU31</f>
        <v>44</v>
      </c>
      <c r="K29" s="9">
        <f>'[1]Source'!Y31</f>
        <v>10392.73</v>
      </c>
    </row>
    <row r="30" spans="1:11" ht="24.75">
      <c r="A30" s="10"/>
      <c r="B30" s="10"/>
      <c r="C30" s="10" t="s">
        <v>8</v>
      </c>
      <c r="D30" s="10" t="s">
        <v>9</v>
      </c>
      <c r="E30" s="10">
        <f>'[1]Source'!AQ31</f>
        <v>116</v>
      </c>
      <c r="F30" s="10"/>
      <c r="G30" s="11" t="str">
        <f>'[1]Source'!DI31</f>
        <v>*1,15*1,15</v>
      </c>
      <c r="H30" s="10"/>
      <c r="I30" s="12">
        <f>'[1]Source'!U31</f>
        <v>133.13852532799996</v>
      </c>
      <c r="J30" s="10"/>
      <c r="K30" s="10"/>
    </row>
    <row r="31" spans="9:11" ht="15">
      <c r="I31" s="13">
        <f>ROUND(('[1]Source'!CT31/IF('[1]Source'!BA31&lt;&gt;0,'[1]Source'!BA31,1)*'[1]Source'!I31),2)+ROUND(('[1]Source'!CR31/IF('[1]Source'!BB31&lt;&gt;0,'[1]Source'!BB31,1)*'[1]Source'!I31),2)+ROUND(('[1]Source'!CQ31/IF('[1]Source'!BC31&lt;&gt;0,'[1]Source'!BC31,1)*'[1]Source'!I31),2)+SUM(I26:I29)</f>
        <v>37003.380000000005</v>
      </c>
      <c r="J31" s="14"/>
      <c r="K31" s="13">
        <f>'[1]Source'!O31+SUM(K26:K29)</f>
        <v>84691.02</v>
      </c>
    </row>
    <row r="32" spans="1:11" ht="15">
      <c r="A32" s="6" t="str">
        <f>'[1]Source'!E34</f>
        <v>4</v>
      </c>
      <c r="B32" s="6" t="str">
        <f>'[1]Source'!F34</f>
        <v>3.11-10-3</v>
      </c>
      <c r="C32" s="6" t="str">
        <f>'[1]Source'!G34</f>
        <v>УСТРОЙСТВО СТЯЖЕК БЕТОННЫХ ТОЛЩИНОЙ 20 ММ</v>
      </c>
      <c r="D32" s="7" t="str">
        <f>'[1]Source'!H34</f>
        <v>100 м2</v>
      </c>
      <c r="E32" s="8">
        <f>ROUND('[1]Source'!I34,6)</f>
        <v>2.56</v>
      </c>
      <c r="F32" s="8"/>
      <c r="G32" s="8"/>
      <c r="H32" s="8"/>
      <c r="I32" s="8"/>
      <c r="J32" s="6" t="str">
        <f>'[1]Source'!BO34</f>
        <v>3.11-10-3</v>
      </c>
      <c r="K32" s="8"/>
    </row>
    <row r="33" spans="1:11" ht="24.75">
      <c r="A33" s="8"/>
      <c r="B33" s="8"/>
      <c r="C33" s="8" t="s">
        <v>2</v>
      </c>
      <c r="D33" s="8"/>
      <c r="E33" s="8"/>
      <c r="F33" s="9">
        <f>'[1]Source'!AO34</f>
        <v>300.47</v>
      </c>
      <c r="G33" s="6" t="str">
        <f>'[1]Source'!DG34</f>
        <v>*1,15*1,15</v>
      </c>
      <c r="H33" s="8"/>
      <c r="I33" s="9">
        <f>ROUND(('[1]Source'!CT34/IF('[1]Source'!BA34&lt;&gt;0,'[1]Source'!BA34,1)*'[1]Source'!I34),2)</f>
        <v>1065.08</v>
      </c>
      <c r="J33" s="8">
        <f>'[1]Source'!BA34</f>
        <v>13.44</v>
      </c>
      <c r="K33" s="9">
        <f>'[1]Source'!S34</f>
        <v>14314.72</v>
      </c>
    </row>
    <row r="34" spans="1:11" ht="24.75">
      <c r="A34" s="8"/>
      <c r="B34" s="8"/>
      <c r="C34" s="8" t="s">
        <v>3</v>
      </c>
      <c r="D34" s="8"/>
      <c r="E34" s="8"/>
      <c r="F34" s="9">
        <f>'[1]Source'!AM34</f>
        <v>6.52</v>
      </c>
      <c r="G34" s="6" t="str">
        <f>'[1]Source'!DE34</f>
        <v>*1,25*1,15</v>
      </c>
      <c r="H34" s="8"/>
      <c r="I34" s="9">
        <f>ROUND(('[1]Source'!CR34/IF('[1]Source'!BB34&lt;&gt;0,'[1]Source'!BB34,1)*'[1]Source'!I34),2)</f>
        <v>25.12</v>
      </c>
      <c r="J34" s="8">
        <f>'[1]Source'!BB34</f>
        <v>1.25</v>
      </c>
      <c r="K34" s="9">
        <f>'[1]Source'!Q34</f>
        <v>31.4</v>
      </c>
    </row>
    <row r="35" spans="1:11" ht="24.75">
      <c r="A35" s="8"/>
      <c r="B35" s="8"/>
      <c r="C35" s="8" t="s">
        <v>4</v>
      </c>
      <c r="D35" s="8"/>
      <c r="E35" s="8"/>
      <c r="F35" s="8">
        <f>'[1]Source'!AN34</f>
        <v>0.16</v>
      </c>
      <c r="G35" s="6" t="str">
        <f>'[1]Source'!DF34</f>
        <v>*1,25*1,15</v>
      </c>
      <c r="H35" s="8"/>
      <c r="I35" s="9" t="str">
        <f>CONCATENATE("(",TEXT(+ROUND(('[1]Source'!CS34/IF(J35&lt;&gt;0,J35,1)*'[1]Source'!I34),2),"0.00"),")")</f>
        <v>(0.62)</v>
      </c>
      <c r="J35" s="8">
        <f>'[1]Source'!BS34</f>
        <v>13.44</v>
      </c>
      <c r="K35" s="8" t="str">
        <f>CONCATENATE("(",TEXT(+'[1]Source'!R34,"0.00"),")")</f>
        <v>(8.29)</v>
      </c>
    </row>
    <row r="36" spans="1:11" ht="15">
      <c r="A36" s="8"/>
      <c r="B36" s="8"/>
      <c r="C36" s="8" t="s">
        <v>10</v>
      </c>
      <c r="D36" s="8"/>
      <c r="E36" s="8"/>
      <c r="F36" s="9">
        <f>'[1]Source'!AL34</f>
        <v>24.75</v>
      </c>
      <c r="G36" s="6">
        <f>'[1]Source'!DD34</f>
      </c>
      <c r="H36" s="8"/>
      <c r="I36" s="9">
        <f>ROUND(('[1]Source'!CQ34/IF('[1]Source'!BC34&lt;&gt;0,'[1]Source'!BC34,1)*'[1]Source'!I34),2)</f>
        <v>63.36</v>
      </c>
      <c r="J36" s="8">
        <f>'[1]Source'!BC34</f>
        <v>3.6</v>
      </c>
      <c r="K36" s="9">
        <f>'[1]Source'!P34</f>
        <v>228.1</v>
      </c>
    </row>
    <row r="37" spans="1:11" ht="24.75">
      <c r="A37" s="6" t="str">
        <f>'[1]Source'!E35</f>
        <v>4.1</v>
      </c>
      <c r="B37" s="6" t="str">
        <f>'[1]Source'!F35</f>
        <v>1.3-1-40</v>
      </c>
      <c r="C37" s="6" t="str">
        <f>'[1]Source'!G35</f>
        <v>СМЕСИ БЕТОННЫЕ, БСГ, ТЯЖЕЛОГО БЕТОНА НА ГРАНИТНОМ ЩЕБНЕ, КЛАСС ПРОЧНОСТИ: В22,5 (М300)</v>
      </c>
      <c r="D37" s="7" t="str">
        <f>'[1]Source'!H35</f>
        <v>м3</v>
      </c>
      <c r="E37" s="8">
        <f>ROUND('[1]Source'!I35,6)</f>
        <v>6.968067</v>
      </c>
      <c r="F37" s="9">
        <f>IF('[1]Source'!AL35=0,'[1]Source'!AK35,'[1]Source'!AL35)</f>
        <v>735.27</v>
      </c>
      <c r="G37" s="6">
        <f>'[1]Source'!DD35</f>
      </c>
      <c r="H37" s="8"/>
      <c r="I37" s="9">
        <f>ROUND(('[1]Source'!CR35/IF('[1]Source'!BB35&lt;&gt;0,'[1]Source'!BB35,1)*'[1]Source'!I35),2)+ROUND(('[1]Source'!CQ35/IF('[1]Source'!BC35&lt;&gt;0,'[1]Source'!BC35,1)*'[1]Source'!I35),2)+ROUND(('[1]Source'!CT35/IF('[1]Source'!BA35&lt;&gt;0,'[1]Source'!BA35,1)*'[1]Source'!I35),2)</f>
        <v>5123.41</v>
      </c>
      <c r="J37" s="8">
        <f>'[1]Source'!BC35</f>
        <v>4.9</v>
      </c>
      <c r="K37" s="9">
        <f>'[1]Source'!O35+'[1]Source'!X35+'[1]Source'!Y35</f>
        <v>25104.71</v>
      </c>
    </row>
    <row r="38" spans="1:11" ht="15">
      <c r="A38" s="8"/>
      <c r="B38" s="8"/>
      <c r="C38" s="8" t="s">
        <v>5</v>
      </c>
      <c r="D38" s="8" t="s">
        <v>6</v>
      </c>
      <c r="E38" s="8">
        <f>'[1]Source'!BZ34</f>
        <v>89</v>
      </c>
      <c r="F38" s="8"/>
      <c r="G38" s="8"/>
      <c r="H38" s="8"/>
      <c r="I38" s="9">
        <f>ROUND(('[1]Source'!FX34/100)*(ROUND(('[1]Source'!CT34/IF('[1]Source'!BA34&lt;&gt;0,'[1]Source'!BA34,1)*'[1]Source'!I34),2)+ROUND(('[1]Source'!CS34/IF('[1]Source'!BS34&lt;&gt;0,'[1]Source'!BS34,1)*'[1]Source'!I34),2)),2)</f>
        <v>948.47</v>
      </c>
      <c r="J38" s="8">
        <f>'[1]Source'!AT34</f>
        <v>89</v>
      </c>
      <c r="K38" s="9">
        <f>'[1]Source'!X34</f>
        <v>12740.1</v>
      </c>
    </row>
    <row r="39" spans="1:11" ht="15">
      <c r="A39" s="8"/>
      <c r="B39" s="8"/>
      <c r="C39" s="8" t="s">
        <v>7</v>
      </c>
      <c r="D39" s="8" t="s">
        <v>6</v>
      </c>
      <c r="E39" s="8">
        <f>'[1]Source'!CA34</f>
        <v>44</v>
      </c>
      <c r="F39" s="8"/>
      <c r="G39" s="8"/>
      <c r="H39" s="8"/>
      <c r="I39" s="9">
        <f>ROUND(('[1]Source'!FY34/100)*(ROUND(('[1]Source'!CT34/IF('[1]Source'!BA34&lt;&gt;0,'[1]Source'!BA34,1)*'[1]Source'!I34),2)+ROUND(('[1]Source'!CS34/IF('[1]Source'!BS34&lt;&gt;0,'[1]Source'!BS34,1)*'[1]Source'!I34),2)),2)</f>
        <v>468.91</v>
      </c>
      <c r="J39" s="8">
        <f>'[1]Source'!AU34</f>
        <v>44</v>
      </c>
      <c r="K39" s="9">
        <f>'[1]Source'!Y34</f>
        <v>6298.48</v>
      </c>
    </row>
    <row r="40" spans="1:11" ht="24.75">
      <c r="A40" s="10"/>
      <c r="B40" s="10"/>
      <c r="C40" s="10" t="s">
        <v>8</v>
      </c>
      <c r="D40" s="10" t="s">
        <v>9</v>
      </c>
      <c r="E40" s="10">
        <f>'[1]Source'!AQ34</f>
        <v>29.4</v>
      </c>
      <c r="F40" s="10"/>
      <c r="G40" s="11" t="str">
        <f>'[1]Source'!DI34</f>
        <v>*1,15*1,15</v>
      </c>
      <c r="H40" s="10"/>
      <c r="I40" s="12">
        <f>'[1]Source'!U34</f>
        <v>104.21486207999997</v>
      </c>
      <c r="J40" s="10"/>
      <c r="K40" s="10"/>
    </row>
    <row r="41" spans="9:11" ht="15">
      <c r="I41" s="13">
        <f>ROUND(('[1]Source'!CT34/IF('[1]Source'!BA34&lt;&gt;0,'[1]Source'!BA34,1)*'[1]Source'!I34),2)+ROUND(('[1]Source'!CR34/IF('[1]Source'!BB34&lt;&gt;0,'[1]Source'!BB34,1)*'[1]Source'!I34),2)+ROUND(('[1]Source'!CQ34/IF('[1]Source'!BC34&lt;&gt;0,'[1]Source'!BC34,1)*'[1]Source'!I34),2)+SUM(I37:I39)</f>
        <v>7694.349999999999</v>
      </c>
      <c r="J41" s="14"/>
      <c r="K41" s="13">
        <f>'[1]Source'!O34+SUM(K37:K39)</f>
        <v>58717.509999999995</v>
      </c>
    </row>
    <row r="42" spans="1:11" ht="24.75">
      <c r="A42" s="6" t="str">
        <f>'[1]Source'!E36</f>
        <v>5</v>
      </c>
      <c r="B42" s="6" t="str">
        <f>'[1]Source'!F36</f>
        <v>3.11-10-4</v>
      </c>
      <c r="C42" s="6" t="str">
        <f>'[1]Source'!G36</f>
        <v>ДОБАВЛЯЕТСЯ ИЛИ ИСКЛЮЧАЕТСЯ НА КАЖДЫЕ 5 ММ ИЗМЕНЕНИЯ ТОЛЩИНЫ СТЯЖКИ К ПОЗ. 11-10-3</v>
      </c>
      <c r="D42" s="7" t="str">
        <f>'[1]Source'!H36</f>
        <v>100 м2</v>
      </c>
      <c r="E42" s="8">
        <f>ROUND('[1]Source'!I36,6)</f>
        <v>2.56</v>
      </c>
      <c r="F42" s="8"/>
      <c r="G42" s="8"/>
      <c r="H42" s="8"/>
      <c r="I42" s="8"/>
      <c r="J42" s="6" t="str">
        <f>'[1]Source'!BO36</f>
        <v>3.11-10-4</v>
      </c>
      <c r="K42" s="8"/>
    </row>
    <row r="43" spans="1:11" ht="24.75">
      <c r="A43" s="8"/>
      <c r="B43" s="8"/>
      <c r="C43" s="8" t="s">
        <v>2</v>
      </c>
      <c r="D43" s="8"/>
      <c r="E43" s="8"/>
      <c r="F43" s="9">
        <f>'[1]Source'!AO36</f>
        <v>4.5</v>
      </c>
      <c r="G43" s="6" t="str">
        <f>'[1]Source'!DG36</f>
        <v>*16*1,15*1,15</v>
      </c>
      <c r="H43" s="8"/>
      <c r="I43" s="9">
        <f>ROUND(('[1]Source'!CT36/IF('[1]Source'!BA36&lt;&gt;0,'[1]Source'!BA36,1)*'[1]Source'!I36),2)</f>
        <v>255.22</v>
      </c>
      <c r="J43" s="8">
        <f>'[1]Source'!BA36</f>
        <v>13.44</v>
      </c>
      <c r="K43" s="9">
        <f>'[1]Source'!S36</f>
        <v>3430.16</v>
      </c>
    </row>
    <row r="44" spans="1:11" ht="24.75">
      <c r="A44" s="8"/>
      <c r="B44" s="8"/>
      <c r="C44" s="8" t="s">
        <v>3</v>
      </c>
      <c r="D44" s="8"/>
      <c r="E44" s="8"/>
      <c r="F44" s="9">
        <f>'[1]Source'!AM36</f>
        <v>3.22</v>
      </c>
      <c r="G44" s="6" t="str">
        <f>'[1]Source'!DE36</f>
        <v>*16*1,25*1,15</v>
      </c>
      <c r="H44" s="8"/>
      <c r="I44" s="9">
        <f>ROUND(('[1]Source'!CR36/IF('[1]Source'!BB36&lt;&gt;0,'[1]Source'!BB36,1)*'[1]Source'!I36),2)</f>
        <v>198.5</v>
      </c>
      <c r="J44" s="8">
        <f>'[1]Source'!BB36</f>
        <v>1.25</v>
      </c>
      <c r="K44" s="9">
        <f>'[1]Source'!Q36</f>
        <v>248.13</v>
      </c>
    </row>
    <row r="45" spans="1:11" ht="24.75">
      <c r="A45" s="8"/>
      <c r="B45" s="8"/>
      <c r="C45" s="8" t="s">
        <v>4</v>
      </c>
      <c r="D45" s="8"/>
      <c r="E45" s="8"/>
      <c r="F45" s="8">
        <f>'[1]Source'!AN36</f>
        <v>0.08</v>
      </c>
      <c r="G45" s="6" t="str">
        <f>'[1]Source'!DF36</f>
        <v>*16*1,25*1,15</v>
      </c>
      <c r="H45" s="8"/>
      <c r="I45" s="9" t="str">
        <f>CONCATENATE("(",TEXT(+ROUND(('[1]Source'!CS36/IF(J45&lt;&gt;0,J45,1)*'[1]Source'!I36),2),"0.00"),")")</f>
        <v>(4.93)</v>
      </c>
      <c r="J45" s="8">
        <f>'[1]Source'!BS36</f>
        <v>13.44</v>
      </c>
      <c r="K45" s="8" t="str">
        <f>CONCATENATE("(",TEXT(+'[1]Source'!R36,"0.00"),")")</f>
        <v>(66.28)</v>
      </c>
    </row>
    <row r="46" spans="1:11" ht="24.75">
      <c r="A46" s="6" t="str">
        <f>'[1]Source'!E37</f>
        <v>5.1</v>
      </c>
      <c r="B46" s="6" t="str">
        <f>'[1]Source'!F37</f>
        <v>1.3-1-40</v>
      </c>
      <c r="C46" s="6" t="str">
        <f>'[1]Source'!G37</f>
        <v>СМЕСИ БЕТОННЫЕ, БСГ, ТЯЖЕЛОГО БЕТОНА НА ГРАНИТНОМ ЩЕБНЕ, КЛАСС ПРОЧНОСТИ: В22,5 (М300)</v>
      </c>
      <c r="D46" s="7" t="str">
        <f>'[1]Source'!H37</f>
        <v>м3</v>
      </c>
      <c r="E46" s="8">
        <f>ROUND('[1]Source'!I37,6)</f>
        <v>23.89</v>
      </c>
      <c r="F46" s="9">
        <f>IF('[1]Source'!AL37=0,'[1]Source'!AK37,'[1]Source'!AL37)</f>
        <v>735.27</v>
      </c>
      <c r="G46" s="6">
        <f>'[1]Source'!DD37</f>
      </c>
      <c r="H46" s="8"/>
      <c r="I46" s="9">
        <f>ROUND(('[1]Source'!CR37/IF('[1]Source'!BB37&lt;&gt;0,'[1]Source'!BB37,1)*'[1]Source'!I37),2)+ROUND(('[1]Source'!CQ37/IF('[1]Source'!BC37&lt;&gt;0,'[1]Source'!BC37,1)*'[1]Source'!I37),2)+ROUND(('[1]Source'!CT37/IF('[1]Source'!BA37&lt;&gt;0,'[1]Source'!BA37,1)*'[1]Source'!I37),2)</f>
        <v>17565.6</v>
      </c>
      <c r="J46" s="8">
        <f>'[1]Source'!BC37</f>
        <v>4.9</v>
      </c>
      <c r="K46" s="9">
        <f>'[1]Source'!O37+'[1]Source'!X37+'[1]Source'!Y37</f>
        <v>86071.44</v>
      </c>
    </row>
    <row r="47" spans="1:11" ht="15">
      <c r="A47" s="8"/>
      <c r="B47" s="8"/>
      <c r="C47" s="8" t="s">
        <v>5</v>
      </c>
      <c r="D47" s="8" t="s">
        <v>6</v>
      </c>
      <c r="E47" s="8">
        <f>'[1]Source'!BZ36</f>
        <v>89</v>
      </c>
      <c r="F47" s="8"/>
      <c r="G47" s="8"/>
      <c r="H47" s="8"/>
      <c r="I47" s="9">
        <f>ROUND(('[1]Source'!FX36/100)*(ROUND(('[1]Source'!CT36/IF('[1]Source'!BA36&lt;&gt;0,'[1]Source'!BA36,1)*'[1]Source'!I36),2)+ROUND(('[1]Source'!CS36/IF('[1]Source'!BS36&lt;&gt;0,'[1]Source'!BS36,1)*'[1]Source'!I36),2)),2)</f>
        <v>231.53</v>
      </c>
      <c r="J47" s="8">
        <f>'[1]Source'!AT36</f>
        <v>89</v>
      </c>
      <c r="K47" s="9">
        <f>'[1]Source'!X36</f>
        <v>3052.84</v>
      </c>
    </row>
    <row r="48" spans="1:11" ht="15">
      <c r="A48" s="8"/>
      <c r="B48" s="8"/>
      <c r="C48" s="8" t="s">
        <v>7</v>
      </c>
      <c r="D48" s="8" t="s">
        <v>6</v>
      </c>
      <c r="E48" s="8">
        <f>'[1]Source'!CA36</f>
        <v>44</v>
      </c>
      <c r="F48" s="8"/>
      <c r="G48" s="8"/>
      <c r="H48" s="8"/>
      <c r="I48" s="9">
        <f>ROUND(('[1]Source'!FY36/100)*(ROUND(('[1]Source'!CT36/IF('[1]Source'!BA36&lt;&gt;0,'[1]Source'!BA36,1)*'[1]Source'!I36),2)+ROUND(('[1]Source'!CS36/IF('[1]Source'!BS36&lt;&gt;0,'[1]Source'!BS36,1)*'[1]Source'!I36),2)),2)</f>
        <v>114.47</v>
      </c>
      <c r="J48" s="8">
        <f>'[1]Source'!AU36</f>
        <v>44</v>
      </c>
      <c r="K48" s="9">
        <f>'[1]Source'!Y36</f>
        <v>1509.27</v>
      </c>
    </row>
    <row r="49" spans="1:11" ht="24.75">
      <c r="A49" s="10"/>
      <c r="B49" s="10"/>
      <c r="C49" s="10" t="s">
        <v>8</v>
      </c>
      <c r="D49" s="10" t="s">
        <v>9</v>
      </c>
      <c r="E49" s="10">
        <f>'[1]Source'!AQ36</f>
        <v>0.44</v>
      </c>
      <c r="F49" s="10"/>
      <c r="G49" s="11" t="str">
        <f>'[1]Source'!DI36</f>
        <v>*16*1,15*1,15</v>
      </c>
      <c r="H49" s="10"/>
      <c r="I49" s="12">
        <f>'[1]Source'!U36</f>
        <v>24.954851327999997</v>
      </c>
      <c r="J49" s="10"/>
      <c r="K49" s="10"/>
    </row>
    <row r="50" spans="9:11" ht="15">
      <c r="I50" s="13">
        <f>ROUND(('[1]Source'!CT36/IF('[1]Source'!BA36&lt;&gt;0,'[1]Source'!BA36,1)*'[1]Source'!I36),2)+ROUND(('[1]Source'!CR36/IF('[1]Source'!BB36&lt;&gt;0,'[1]Source'!BB36,1)*'[1]Source'!I36),2)+ROUND(('[1]Source'!CQ36/IF('[1]Source'!BC36&lt;&gt;0,'[1]Source'!BC36,1)*'[1]Source'!I36),2)+SUM(I46:I48)</f>
        <v>18365.32</v>
      </c>
      <c r="J50" s="14"/>
      <c r="K50" s="13">
        <f>'[1]Source'!O36+SUM(K46:K48)</f>
        <v>94311.84</v>
      </c>
    </row>
    <row r="51" spans="1:11" ht="36.75">
      <c r="A51" s="6" t="str">
        <f>'[1]Source'!E38</f>
        <v>6</v>
      </c>
      <c r="B51" s="6" t="str">
        <f>'[1]Source'!F38</f>
        <v>3.27-35-2</v>
      </c>
      <c r="C51" s="6" t="str">
        <f>'[1]Source'!G38</f>
        <v>НАРЕЗКА ШВОВ В БЕТОНЕ СВЕЖЕУЛОЖЕННОМ (ПРИМ.) (НАРЕЗКА ДЕФОРМАЦИОННО-УСАДОЧНЫХ ШВОВ КАРТАМИ 6Х6 М)</v>
      </c>
      <c r="D51" s="7" t="str">
        <f>'[1]Source'!H38</f>
        <v>100 м</v>
      </c>
      <c r="E51" s="8">
        <f>ROUND('[1]Source'!I38,6)</f>
        <v>5.24</v>
      </c>
      <c r="F51" s="8"/>
      <c r="G51" s="8"/>
      <c r="H51" s="8"/>
      <c r="I51" s="8"/>
      <c r="J51" s="6" t="str">
        <f>'[1]Source'!BO38</f>
        <v>3.27-35-2</v>
      </c>
      <c r="K51" s="8"/>
    </row>
    <row r="52" spans="1:11" ht="24.75">
      <c r="A52" s="8"/>
      <c r="B52" s="8"/>
      <c r="C52" s="8" t="s">
        <v>2</v>
      </c>
      <c r="D52" s="8"/>
      <c r="E52" s="8"/>
      <c r="F52" s="9">
        <f>'[1]Source'!AO38</f>
        <v>92.02</v>
      </c>
      <c r="G52" s="6" t="str">
        <f>'[1]Source'!DG38</f>
        <v>*1,15*1,15</v>
      </c>
      <c r="H52" s="8"/>
      <c r="I52" s="9">
        <f>ROUND(('[1]Source'!CT38/IF('[1]Source'!BA38&lt;&gt;0,'[1]Source'!BA38,1)*'[1]Source'!I38),2)</f>
        <v>667.66</v>
      </c>
      <c r="J52" s="8">
        <f>'[1]Source'!BA38</f>
        <v>13.44</v>
      </c>
      <c r="K52" s="9">
        <f>'[1]Source'!S38</f>
        <v>8973.36</v>
      </c>
    </row>
    <row r="53" spans="1:11" ht="24.75">
      <c r="A53" s="8"/>
      <c r="B53" s="8"/>
      <c r="C53" s="8" t="s">
        <v>3</v>
      </c>
      <c r="D53" s="8"/>
      <c r="E53" s="8"/>
      <c r="F53" s="9">
        <f>'[1]Source'!AM38</f>
        <v>424.48</v>
      </c>
      <c r="G53" s="6" t="str">
        <f>'[1]Source'!DE38</f>
        <v>*1,25*1,15</v>
      </c>
      <c r="H53" s="8"/>
      <c r="I53" s="9">
        <f>ROUND(('[1]Source'!CR38/IF('[1]Source'!BB38&lt;&gt;0,'[1]Source'!BB38,1)*'[1]Source'!I38),2)</f>
        <v>3347.67</v>
      </c>
      <c r="J53" s="8">
        <f>'[1]Source'!BB38</f>
        <v>3.11</v>
      </c>
      <c r="K53" s="9">
        <f>'[1]Source'!Q38</f>
        <v>10411.26</v>
      </c>
    </row>
    <row r="54" spans="1:11" ht="24.75">
      <c r="A54" s="8"/>
      <c r="B54" s="8"/>
      <c r="C54" s="8" t="s">
        <v>4</v>
      </c>
      <c r="D54" s="8"/>
      <c r="E54" s="8"/>
      <c r="F54" s="8">
        <f>'[1]Source'!AN38</f>
        <v>55.49</v>
      </c>
      <c r="G54" s="6" t="str">
        <f>'[1]Source'!DF38</f>
        <v>*1,25*1,15</v>
      </c>
      <c r="H54" s="8"/>
      <c r="I54" s="9" t="str">
        <f>CONCATENATE("(",TEXT(+ROUND(('[1]Source'!CS38/IF(J54&lt;&gt;0,J54,1)*'[1]Source'!I38),2),"0.00"),")")</f>
        <v>(437.62)</v>
      </c>
      <c r="J54" s="8">
        <f>'[1]Source'!BS38</f>
        <v>13.44</v>
      </c>
      <c r="K54" s="8" t="str">
        <f>CONCATENATE("(",TEXT(+'[1]Source'!R38,"0.00"),")")</f>
        <v>(5881.66)</v>
      </c>
    </row>
    <row r="55" spans="1:11" ht="15">
      <c r="A55" s="8"/>
      <c r="B55" s="8"/>
      <c r="C55" s="8" t="s">
        <v>5</v>
      </c>
      <c r="D55" s="8" t="s">
        <v>6</v>
      </c>
      <c r="E55" s="8">
        <f>'[1]Source'!BZ38</f>
        <v>119</v>
      </c>
      <c r="F55" s="8"/>
      <c r="G55" s="8"/>
      <c r="H55" s="8"/>
      <c r="I55" s="9">
        <f>ROUND(('[1]Source'!FX38/100)*(ROUND(('[1]Source'!CT38/IF('[1]Source'!BA38&lt;&gt;0,'[1]Source'!BA38,1)*'[1]Source'!I38),2)+ROUND(('[1]Source'!CS38/IF('[1]Source'!BS38&lt;&gt;0,'[1]Source'!BS38,1)*'[1]Source'!I38),2)),2)</f>
        <v>1315.28</v>
      </c>
      <c r="J55" s="8">
        <f>'[1]Source'!AT38</f>
        <v>119</v>
      </c>
      <c r="K55" s="9">
        <f>'[1]Source'!X38</f>
        <v>10678.3</v>
      </c>
    </row>
    <row r="56" spans="1:11" ht="15">
      <c r="A56" s="8"/>
      <c r="B56" s="8"/>
      <c r="C56" s="8" t="s">
        <v>7</v>
      </c>
      <c r="D56" s="8" t="s">
        <v>6</v>
      </c>
      <c r="E56" s="8">
        <f>'[1]Source'!CA38</f>
        <v>44</v>
      </c>
      <c r="F56" s="8"/>
      <c r="G56" s="8"/>
      <c r="H56" s="8"/>
      <c r="I56" s="9">
        <f>ROUND(('[1]Source'!FY38/100)*(ROUND(('[1]Source'!CT38/IF('[1]Source'!BA38&lt;&gt;0,'[1]Source'!BA38,1)*'[1]Source'!I38),2)+ROUND(('[1]Source'!CS38/IF('[1]Source'!BS38&lt;&gt;0,'[1]Source'!BS38,1)*'[1]Source'!I38),2)),2)</f>
        <v>486.32</v>
      </c>
      <c r="J56" s="8">
        <f>'[1]Source'!AU38</f>
        <v>44</v>
      </c>
      <c r="K56" s="9">
        <f>'[1]Source'!Y38</f>
        <v>3948.28</v>
      </c>
    </row>
    <row r="57" spans="1:11" ht="24.75">
      <c r="A57" s="10"/>
      <c r="B57" s="10"/>
      <c r="C57" s="10" t="s">
        <v>8</v>
      </c>
      <c r="D57" s="10" t="s">
        <v>9</v>
      </c>
      <c r="E57" s="10">
        <f>'[1]Source'!AQ38</f>
        <v>8.52</v>
      </c>
      <c r="F57" s="10"/>
      <c r="G57" s="11" t="str">
        <f>'[1]Source'!DI38</f>
        <v>*1,15*1,15</v>
      </c>
      <c r="H57" s="10"/>
      <c r="I57" s="12">
        <f>'[1]Source'!U38</f>
        <v>61.817757155999985</v>
      </c>
      <c r="J57" s="10"/>
      <c r="K57" s="10"/>
    </row>
    <row r="58" spans="9:11" ht="15">
      <c r="I58" s="13">
        <f>ROUND(('[1]Source'!CT38/IF('[1]Source'!BA38&lt;&gt;0,'[1]Source'!BA38,1)*'[1]Source'!I38),2)+ROUND(('[1]Source'!CR38/IF('[1]Source'!BB38&lt;&gt;0,'[1]Source'!BB38,1)*'[1]Source'!I38),2)+ROUND(('[1]Source'!CQ38/IF('[1]Source'!BC38&lt;&gt;0,'[1]Source'!BC38,1)*'[1]Source'!I38),2)+SUM(I55:I56)</f>
        <v>5816.93</v>
      </c>
      <c r="J58" s="14"/>
      <c r="K58" s="13">
        <f>'[1]Source'!O38+SUM(K55:K56)</f>
        <v>34011.2</v>
      </c>
    </row>
    <row r="60" spans="1:11" ht="15">
      <c r="A60" s="14"/>
      <c r="B60" s="14"/>
      <c r="C60" s="14" t="s">
        <v>11</v>
      </c>
      <c r="D60" s="14"/>
      <c r="E60" s="14"/>
      <c r="F60" s="14"/>
      <c r="G60" s="14"/>
      <c r="H60" s="42">
        <f>SUM(M3:M59)</f>
        <v>0</v>
      </c>
      <c r="I60" s="42"/>
      <c r="J60" s="42">
        <f>ROUND('[1]Source'!AB26+'[1]Source'!AK26+'[1]Source'!AL26,2)</f>
        <v>362924.87</v>
      </c>
      <c r="K60" s="42"/>
    </row>
    <row r="62" spans="3:11" ht="15.75">
      <c r="C62" s="5" t="s">
        <v>1</v>
      </c>
      <c r="D62" s="40" t="str">
        <f>IF('[1]Source'!C12="1",'[1]Source'!F56,'[1]Source'!G56)</f>
        <v>УСТРОЙСТВО ПОЛИМЕРНОГО ОСНОВАНИЯ</v>
      </c>
      <c r="E62" s="41"/>
      <c r="F62" s="41"/>
      <c r="G62" s="41"/>
      <c r="H62" s="41"/>
      <c r="I62" s="41"/>
      <c r="J62" s="41"/>
      <c r="K62" s="41"/>
    </row>
    <row r="64" spans="1:11" ht="24.75">
      <c r="A64" s="6" t="str">
        <f>'[1]Source'!E60</f>
        <v>7</v>
      </c>
      <c r="B64" s="6" t="str">
        <f>'[1]Source'!F60</f>
        <v>3.11-14-5</v>
      </c>
      <c r="C64" s="6" t="str">
        <f>'[1]Source'!G60</f>
        <v>ШЛИФОВКА БЕТОННЫХ ПОКРЫТИЙ (ШЛИФОВКА ОСНОВАНИЯ БЕТОННОГО ПОЛА)</v>
      </c>
      <c r="D64" s="7" t="str">
        <f>'[1]Source'!H60</f>
        <v>100 м2</v>
      </c>
      <c r="E64" s="8">
        <f>ROUND('[1]Source'!I60,6)</f>
        <v>2.56</v>
      </c>
      <c r="F64" s="8"/>
      <c r="G64" s="8"/>
      <c r="H64" s="8"/>
      <c r="I64" s="8"/>
      <c r="J64" s="6" t="str">
        <f>'[1]Source'!BO60</f>
        <v>3.11-14-5</v>
      </c>
      <c r="K64" s="8"/>
    </row>
    <row r="65" spans="1:11" ht="24.75">
      <c r="A65" s="8"/>
      <c r="B65" s="8"/>
      <c r="C65" s="8" t="s">
        <v>2</v>
      </c>
      <c r="D65" s="8"/>
      <c r="E65" s="8"/>
      <c r="F65" s="9">
        <f>'[1]Source'!AO60</f>
        <v>811.44</v>
      </c>
      <c r="G65" s="6" t="str">
        <f>'[1]Source'!DG60</f>
        <v>*1,15*1,15</v>
      </c>
      <c r="H65" s="8"/>
      <c r="I65" s="9">
        <f>ROUND(('[1]Source'!CT60/IF('[1]Source'!BA60&lt;&gt;0,'[1]Source'!BA60,1)*'[1]Source'!I60),2)</f>
        <v>2876.33</v>
      </c>
      <c r="J65" s="8">
        <f>'[1]Source'!BA60</f>
        <v>13.44</v>
      </c>
      <c r="K65" s="9">
        <f>'[1]Source'!S60</f>
        <v>38657.88</v>
      </c>
    </row>
    <row r="66" spans="1:11" ht="24.75">
      <c r="A66" s="8"/>
      <c r="B66" s="8"/>
      <c r="C66" s="8" t="s">
        <v>3</v>
      </c>
      <c r="D66" s="8"/>
      <c r="E66" s="8"/>
      <c r="F66" s="9">
        <f>'[1]Source'!AM60</f>
        <v>34.33</v>
      </c>
      <c r="G66" s="6" t="str">
        <f>'[1]Source'!DE60</f>
        <v>*1,25*1,15</v>
      </c>
      <c r="H66" s="8"/>
      <c r="I66" s="9">
        <f>ROUND(('[1]Source'!CR60/IF('[1]Source'!BB60&lt;&gt;0,'[1]Source'!BB60,1)*'[1]Source'!I60),2)</f>
        <v>132.27</v>
      </c>
      <c r="J66" s="8">
        <f>'[1]Source'!BB60</f>
        <v>5.27</v>
      </c>
      <c r="K66" s="9">
        <f>'[1]Source'!Q60</f>
        <v>697.07</v>
      </c>
    </row>
    <row r="67" spans="1:11" ht="24.75">
      <c r="A67" s="8"/>
      <c r="B67" s="8"/>
      <c r="C67" s="8" t="s">
        <v>4</v>
      </c>
      <c r="D67" s="8"/>
      <c r="E67" s="8"/>
      <c r="F67" s="8">
        <f>'[1]Source'!AN60</f>
        <v>2.56</v>
      </c>
      <c r="G67" s="6" t="str">
        <f>'[1]Source'!DF60</f>
        <v>*1,25*1,15</v>
      </c>
      <c r="H67" s="8"/>
      <c r="I67" s="9" t="str">
        <f>CONCATENATE("(",TEXT(+ROUND(('[1]Source'!CS60/IF(J67&lt;&gt;0,J67,1)*'[1]Source'!I60),2),"0.00"),")")</f>
        <v>(9.86)</v>
      </c>
      <c r="J67" s="8">
        <f>'[1]Source'!BS60</f>
        <v>13.44</v>
      </c>
      <c r="K67" s="8" t="str">
        <f>CONCATENATE("(",TEXT(+'[1]Source'!R60,"0.00"),")")</f>
        <v>(132.57)</v>
      </c>
    </row>
    <row r="68" spans="1:11" ht="15">
      <c r="A68" s="8"/>
      <c r="B68" s="8"/>
      <c r="C68" s="8" t="s">
        <v>10</v>
      </c>
      <c r="D68" s="8"/>
      <c r="E68" s="8"/>
      <c r="F68" s="9">
        <f>'[1]Source'!AL60</f>
        <v>63.66</v>
      </c>
      <c r="G68" s="6">
        <f>'[1]Source'!DD60</f>
      </c>
      <c r="H68" s="8"/>
      <c r="I68" s="9">
        <f>ROUND(('[1]Source'!CQ60/IF('[1]Source'!BC60&lt;&gt;0,'[1]Source'!BC60,1)*'[1]Source'!I60),2)</f>
        <v>162.97</v>
      </c>
      <c r="J68" s="8">
        <f>'[1]Source'!BC60</f>
        <v>5.51</v>
      </c>
      <c r="K68" s="9">
        <f>'[1]Source'!P60</f>
        <v>897.96</v>
      </c>
    </row>
    <row r="69" spans="1:11" ht="15">
      <c r="A69" s="8"/>
      <c r="B69" s="8"/>
      <c r="C69" s="8" t="s">
        <v>5</v>
      </c>
      <c r="D69" s="8" t="s">
        <v>6</v>
      </c>
      <c r="E69" s="8">
        <f>'[1]Source'!BZ60</f>
        <v>89</v>
      </c>
      <c r="F69" s="8"/>
      <c r="G69" s="8"/>
      <c r="H69" s="8"/>
      <c r="I69" s="9">
        <f>ROUND(('[1]Source'!FX60/100)*(ROUND(('[1]Source'!CT60/IF('[1]Source'!BA60&lt;&gt;0,'[1]Source'!BA60,1)*'[1]Source'!I60),2)+ROUND(('[1]Source'!CS60/IF('[1]Source'!BS60&lt;&gt;0,'[1]Source'!BS60,1)*'[1]Source'!I60),2)),2)</f>
        <v>2568.71</v>
      </c>
      <c r="J69" s="8">
        <f>'[1]Source'!AT60</f>
        <v>89</v>
      </c>
      <c r="K69" s="9">
        <f>'[1]Source'!X60</f>
        <v>34405.51</v>
      </c>
    </row>
    <row r="70" spans="1:11" ht="15">
      <c r="A70" s="8"/>
      <c r="B70" s="8"/>
      <c r="C70" s="8" t="s">
        <v>7</v>
      </c>
      <c r="D70" s="8" t="s">
        <v>6</v>
      </c>
      <c r="E70" s="8">
        <f>'[1]Source'!CA60</f>
        <v>44</v>
      </c>
      <c r="F70" s="8"/>
      <c r="G70" s="8"/>
      <c r="H70" s="8"/>
      <c r="I70" s="9">
        <f>ROUND(('[1]Source'!FY60/100)*(ROUND(('[1]Source'!CT60/IF('[1]Source'!BA60&lt;&gt;0,'[1]Source'!BA60,1)*'[1]Source'!I60),2)+ROUND(('[1]Source'!CS60/IF('[1]Source'!BS60&lt;&gt;0,'[1]Source'!BS60,1)*'[1]Source'!I60),2)),2)</f>
        <v>1269.92</v>
      </c>
      <c r="J70" s="8">
        <f>'[1]Source'!AU60</f>
        <v>44</v>
      </c>
      <c r="K70" s="9">
        <f>'[1]Source'!Y60</f>
        <v>17009.47</v>
      </c>
    </row>
    <row r="71" spans="1:11" ht="24.75">
      <c r="A71" s="10"/>
      <c r="B71" s="10"/>
      <c r="C71" s="10" t="s">
        <v>8</v>
      </c>
      <c r="D71" s="10" t="s">
        <v>9</v>
      </c>
      <c r="E71" s="10">
        <f>'[1]Source'!AQ60</f>
        <v>69</v>
      </c>
      <c r="F71" s="10"/>
      <c r="G71" s="11" t="str">
        <f>'[1]Source'!DI60</f>
        <v>*1,15*1,15</v>
      </c>
      <c r="H71" s="10"/>
      <c r="I71" s="12">
        <f>'[1]Source'!U60</f>
        <v>244.58590079999996</v>
      </c>
      <c r="J71" s="10"/>
      <c r="K71" s="10"/>
    </row>
    <row r="72" spans="9:11" ht="15">
      <c r="I72" s="13">
        <f>ROUND(('[1]Source'!CT60/IF('[1]Source'!BA60&lt;&gt;0,'[1]Source'!BA60,1)*'[1]Source'!I60),2)+ROUND(('[1]Source'!CR60/IF('[1]Source'!BB60&lt;&gt;0,'[1]Source'!BB60,1)*'[1]Source'!I60),2)+ROUND(('[1]Source'!CQ60/IF('[1]Source'!BC60&lt;&gt;0,'[1]Source'!BC60,1)*'[1]Source'!I60),2)+SUM(I69:I70)</f>
        <v>7010.2</v>
      </c>
      <c r="J72" s="14"/>
      <c r="K72" s="13">
        <f>'[1]Source'!O60+SUM(K69:K70)</f>
        <v>91667.89000000001</v>
      </c>
    </row>
    <row r="73" spans="1:11" ht="24.75">
      <c r="A73" s="6" t="str">
        <f>'[1]Source'!E61</f>
        <v>8</v>
      </c>
      <c r="B73" s="6" t="str">
        <f>'[1]Source'!F61</f>
        <v>3.13-17-6</v>
      </c>
      <c r="C73" s="6" t="str">
        <f>'[1]Source'!G61</f>
        <v>ОЧИСТКА ПОВЕРХНОСТИ ЩЕТКАМИ  (ОБЕСПЫЛИВАНИЕ ОСНОВАНИЯ ПОЛА)</v>
      </c>
      <c r="D73" s="7" t="str">
        <f>'[1]Source'!H61</f>
        <v>м2</v>
      </c>
      <c r="E73" s="8">
        <f>ROUND('[1]Source'!I61,6)</f>
        <v>256</v>
      </c>
      <c r="F73" s="8"/>
      <c r="G73" s="8"/>
      <c r="H73" s="8"/>
      <c r="I73" s="8"/>
      <c r="J73" s="6" t="str">
        <f>'[1]Source'!BO61</f>
        <v>3.13-17-6</v>
      </c>
      <c r="K73" s="8"/>
    </row>
    <row r="74" spans="1:11" ht="24.75">
      <c r="A74" s="8"/>
      <c r="B74" s="8"/>
      <c r="C74" s="8" t="s">
        <v>2</v>
      </c>
      <c r="D74" s="8"/>
      <c r="E74" s="8"/>
      <c r="F74" s="9">
        <f>'[1]Source'!AO61</f>
        <v>10.06</v>
      </c>
      <c r="G74" s="6" t="str">
        <f>'[1]Source'!DG61</f>
        <v>*1,15*1,15</v>
      </c>
      <c r="H74" s="8"/>
      <c r="I74" s="9">
        <f>ROUND(('[1]Source'!CT61/IF('[1]Source'!BA61&lt;&gt;0,'[1]Source'!BA61,1)*'[1]Source'!I61),2)</f>
        <v>3565.99</v>
      </c>
      <c r="J74" s="8">
        <f>'[1]Source'!BA61</f>
        <v>13.44</v>
      </c>
      <c r="K74" s="9">
        <f>'[1]Source'!S61</f>
        <v>47926.93</v>
      </c>
    </row>
    <row r="75" spans="1:11" ht="15">
      <c r="A75" s="8"/>
      <c r="B75" s="8"/>
      <c r="C75" s="8" t="s">
        <v>5</v>
      </c>
      <c r="D75" s="8" t="s">
        <v>6</v>
      </c>
      <c r="E75" s="8">
        <f>'[1]Source'!BZ61</f>
        <v>85</v>
      </c>
      <c r="F75" s="8"/>
      <c r="G75" s="8"/>
      <c r="H75" s="8"/>
      <c r="I75" s="9">
        <f>ROUND(('[1]Source'!FX61/100)*(ROUND(('[1]Source'!CT61/IF('[1]Source'!BA61&lt;&gt;0,'[1]Source'!BA61,1)*'[1]Source'!I61),2)+ROUND(('[1]Source'!CS61/IF('[1]Source'!BS61&lt;&gt;0,'[1]Source'!BS61,1)*'[1]Source'!I61),2)),2)</f>
        <v>3031.09</v>
      </c>
      <c r="J75" s="8">
        <f>'[1]Source'!AT61</f>
        <v>85</v>
      </c>
      <c r="K75" s="9">
        <f>'[1]Source'!X61</f>
        <v>40737.89</v>
      </c>
    </row>
    <row r="76" spans="1:11" ht="15">
      <c r="A76" s="8"/>
      <c r="B76" s="8"/>
      <c r="C76" s="8" t="s">
        <v>7</v>
      </c>
      <c r="D76" s="8" t="s">
        <v>6</v>
      </c>
      <c r="E76" s="8">
        <f>'[1]Source'!CA61</f>
        <v>44</v>
      </c>
      <c r="F76" s="8"/>
      <c r="G76" s="8"/>
      <c r="H76" s="8"/>
      <c r="I76" s="9">
        <f>ROUND(('[1]Source'!FY61/100)*(ROUND(('[1]Source'!CT61/IF('[1]Source'!BA61&lt;&gt;0,'[1]Source'!BA61,1)*'[1]Source'!I61),2)+ROUND(('[1]Source'!CS61/IF('[1]Source'!BS61&lt;&gt;0,'[1]Source'!BS61,1)*'[1]Source'!I61),2)),2)</f>
        <v>1569.04</v>
      </c>
      <c r="J76" s="8">
        <f>'[1]Source'!AU61</f>
        <v>44</v>
      </c>
      <c r="K76" s="9">
        <f>'[1]Source'!Y61</f>
        <v>21087.85</v>
      </c>
    </row>
    <row r="77" spans="1:11" ht="24.75">
      <c r="A77" s="10"/>
      <c r="B77" s="10"/>
      <c r="C77" s="10" t="s">
        <v>8</v>
      </c>
      <c r="D77" s="10" t="s">
        <v>9</v>
      </c>
      <c r="E77" s="10">
        <f>'[1]Source'!AQ61</f>
        <v>0.9</v>
      </c>
      <c r="F77" s="10"/>
      <c r="G77" s="11" t="str">
        <f>'[1]Source'!DI61</f>
        <v>*1,15*1,15</v>
      </c>
      <c r="H77" s="10"/>
      <c r="I77" s="12">
        <f>'[1]Source'!U61</f>
        <v>319.0250879999999</v>
      </c>
      <c r="J77" s="10"/>
      <c r="K77" s="10"/>
    </row>
    <row r="78" spans="9:11" ht="15">
      <c r="I78" s="13">
        <f>ROUND(('[1]Source'!CT61/IF('[1]Source'!BA61&lt;&gt;0,'[1]Source'!BA61,1)*'[1]Source'!I61),2)+ROUND(('[1]Source'!CR61/IF('[1]Source'!BB61&lt;&gt;0,'[1]Source'!BB61,1)*'[1]Source'!I61),2)+ROUND(('[1]Source'!CQ61/IF('[1]Source'!BC61&lt;&gt;0,'[1]Source'!BC61,1)*'[1]Source'!I61),2)+SUM(I75:I76)</f>
        <v>8166.12</v>
      </c>
      <c r="J78" s="14"/>
      <c r="K78" s="13">
        <f>'[1]Source'!O61+SUM(K75:K76)</f>
        <v>109752.67</v>
      </c>
    </row>
    <row r="79" spans="1:11" ht="48.75">
      <c r="A79" s="6" t="str">
        <f>'[1]Source'!E62</f>
        <v>9</v>
      </c>
      <c r="B79" s="6" t="str">
        <f>'[1]Source'!F62</f>
        <v>6.52-21-2</v>
      </c>
      <c r="C79" s="6" t="str">
        <f>'[1]Source'!G62</f>
        <v>ЗАДЕЛКА ТЕКУЩИХ ШВОВ, ТРЕЩИН И ОТВЕРСТИЙ В ЖЕЛЕЗОБЕТОННЫХ КОНСТРУКЦИЯХ БЫСТРОТВЕРДЕЮЩИМ ГИДРОИЗОЛЯЦИОННЫМ СОСТАВОМ "ТАМ СТОП 70" (ПРИМ.) (ЗАДЕЛКА ДЕФОРМАЦИОННО-УСАДОЧНЫХ ШВОВ)</v>
      </c>
      <c r="D79" s="7" t="str">
        <f>'[1]Source'!H62</f>
        <v>м</v>
      </c>
      <c r="E79" s="8">
        <f>ROUND('[1]Source'!I62,6)</f>
        <v>524</v>
      </c>
      <c r="F79" s="8"/>
      <c r="G79" s="8"/>
      <c r="H79" s="8"/>
      <c r="I79" s="8"/>
      <c r="J79" s="6" t="str">
        <f>'[1]Source'!BO62</f>
        <v>6.52-21-2</v>
      </c>
      <c r="K79" s="8"/>
    </row>
    <row r="80" spans="1:11" ht="15">
      <c r="A80" s="8"/>
      <c r="B80" s="8"/>
      <c r="C80" s="8" t="s">
        <v>2</v>
      </c>
      <c r="D80" s="8"/>
      <c r="E80" s="8"/>
      <c r="F80" s="9">
        <f>'[1]Source'!AO62</f>
        <v>5.83</v>
      </c>
      <c r="G80" s="6" t="str">
        <f>'[1]Source'!DG62</f>
        <v>*1,15</v>
      </c>
      <c r="H80" s="8"/>
      <c r="I80" s="9">
        <f>ROUND(('[1]Source'!CT62/IF('[1]Source'!BA62&lt;&gt;0,'[1]Source'!BA62,1)*'[1]Source'!I62),2)</f>
        <v>3678.28</v>
      </c>
      <c r="J80" s="8">
        <f>'[1]Source'!BA62</f>
        <v>13.44</v>
      </c>
      <c r="K80" s="9">
        <f>'[1]Source'!S62</f>
        <v>49436.04</v>
      </c>
    </row>
    <row r="81" spans="1:11" ht="15">
      <c r="A81" s="8"/>
      <c r="B81" s="8"/>
      <c r="C81" s="8" t="s">
        <v>3</v>
      </c>
      <c r="D81" s="8"/>
      <c r="E81" s="8"/>
      <c r="F81" s="9">
        <f>'[1]Source'!AM62</f>
        <v>0.41</v>
      </c>
      <c r="G81" s="6" t="str">
        <f>'[1]Source'!DE62</f>
        <v>*1,15</v>
      </c>
      <c r="H81" s="8"/>
      <c r="I81" s="9">
        <f>ROUND(('[1]Source'!CR62/IF('[1]Source'!BB62&lt;&gt;0,'[1]Source'!BB62,1)*'[1]Source'!I62),2)</f>
        <v>258.68</v>
      </c>
      <c r="J81" s="8">
        <f>'[1]Source'!BB62</f>
        <v>3.22</v>
      </c>
      <c r="K81" s="9">
        <f>'[1]Source'!Q62</f>
        <v>832.94</v>
      </c>
    </row>
    <row r="82" spans="1:11" ht="15">
      <c r="A82" s="8"/>
      <c r="B82" s="8"/>
      <c r="C82" s="8" t="s">
        <v>4</v>
      </c>
      <c r="D82" s="8"/>
      <c r="E82" s="8"/>
      <c r="F82" s="8">
        <f>'[1]Source'!AN62</f>
        <v>0.04</v>
      </c>
      <c r="G82" s="6" t="str">
        <f>'[1]Source'!DF62</f>
        <v>*1,15</v>
      </c>
      <c r="H82" s="8"/>
      <c r="I82" s="9" t="str">
        <f>CONCATENATE("(",TEXT(+ROUND(('[1]Source'!CS62/IF(J82&lt;&gt;0,J82,1)*'[1]Source'!I62),2),"0.00"),")")</f>
        <v>(25.24)</v>
      </c>
      <c r="J82" s="8">
        <f>'[1]Source'!BS62</f>
        <v>13.44</v>
      </c>
      <c r="K82" s="8" t="str">
        <f>CONCATENATE("(",TEXT(+'[1]Source'!R62,"0.00"),")")</f>
        <v>(339.18)</v>
      </c>
    </row>
    <row r="83" spans="1:11" ht="15">
      <c r="A83" s="8"/>
      <c r="B83" s="8"/>
      <c r="C83" s="8" t="s">
        <v>5</v>
      </c>
      <c r="D83" s="8" t="s">
        <v>6</v>
      </c>
      <c r="E83" s="8">
        <f>'[1]Source'!BZ62</f>
        <v>77</v>
      </c>
      <c r="F83" s="8"/>
      <c r="G83" s="8"/>
      <c r="H83" s="8"/>
      <c r="I83" s="9">
        <f>ROUND(('[1]Source'!FX62/100)*(ROUND(('[1]Source'!CT62/IF('[1]Source'!BA62&lt;&gt;0,'[1]Source'!BA62,1)*'[1]Source'!I62),2)+ROUND(('[1]Source'!CS62/IF('[1]Source'!BS62&lt;&gt;0,'[1]Source'!BS62,1)*'[1]Source'!I62),2)),2)</f>
        <v>2851.71</v>
      </c>
      <c r="J83" s="8">
        <f>'[1]Source'!AT62</f>
        <v>77</v>
      </c>
      <c r="K83" s="9">
        <f>'[1]Source'!X62</f>
        <v>38065.75</v>
      </c>
    </row>
    <row r="84" spans="1:11" ht="15">
      <c r="A84" s="8"/>
      <c r="B84" s="8"/>
      <c r="C84" s="8" t="s">
        <v>7</v>
      </c>
      <c r="D84" s="8" t="s">
        <v>6</v>
      </c>
      <c r="E84" s="8">
        <f>'[1]Source'!CA62</f>
        <v>44</v>
      </c>
      <c r="F84" s="8"/>
      <c r="G84" s="8"/>
      <c r="H84" s="8"/>
      <c r="I84" s="9">
        <f>ROUND(('[1]Source'!FY62/100)*(ROUND(('[1]Source'!CT62/IF('[1]Source'!BA62&lt;&gt;0,'[1]Source'!BA62,1)*'[1]Source'!I62),2)+ROUND(('[1]Source'!CS62/IF('[1]Source'!BS62&lt;&gt;0,'[1]Source'!BS62,1)*'[1]Source'!I62),2)),2)</f>
        <v>1629.55</v>
      </c>
      <c r="J84" s="8">
        <f>'[1]Source'!AU62</f>
        <v>44</v>
      </c>
      <c r="K84" s="9">
        <f>'[1]Source'!Y62</f>
        <v>21751.86</v>
      </c>
    </row>
    <row r="85" spans="1:11" ht="15">
      <c r="A85" s="10"/>
      <c r="B85" s="10"/>
      <c r="C85" s="10" t="s">
        <v>8</v>
      </c>
      <c r="D85" s="10" t="s">
        <v>9</v>
      </c>
      <c r="E85" s="10">
        <f>'[1]Source'!AQ62</f>
        <v>0.49</v>
      </c>
      <c r="F85" s="10"/>
      <c r="G85" s="11" t="str">
        <f>'[1]Source'!DI62</f>
        <v>*1,15</v>
      </c>
      <c r="H85" s="10"/>
      <c r="I85" s="12">
        <f>'[1]Source'!U62</f>
        <v>309.15187799999995</v>
      </c>
      <c r="J85" s="10"/>
      <c r="K85" s="10"/>
    </row>
    <row r="86" spans="9:11" ht="15">
      <c r="I86" s="13">
        <f>ROUND(('[1]Source'!CT62/IF('[1]Source'!BA62&lt;&gt;0,'[1]Source'!BA62,1)*'[1]Source'!I62),2)+ROUND(('[1]Source'!CR62/IF('[1]Source'!BB62&lt;&gt;0,'[1]Source'!BB62,1)*'[1]Source'!I62),2)+ROUND(('[1]Source'!CQ62/IF('[1]Source'!BC62&lt;&gt;0,'[1]Source'!BC62,1)*'[1]Source'!I62),2)+SUM(I83:I84)</f>
        <v>8418.220000000001</v>
      </c>
      <c r="J86" s="14"/>
      <c r="K86" s="13">
        <f>'[1]Source'!O62+SUM(K83:K84)</f>
        <v>110086.59</v>
      </c>
    </row>
    <row r="87" spans="1:11" ht="15">
      <c r="A87" s="6" t="str">
        <f>'[1]Source'!E63</f>
        <v>10</v>
      </c>
      <c r="B87" s="6" t="str">
        <f>'[1]Source'!F63</f>
        <v>ЦЕНА ПОСТАВЩИКА</v>
      </c>
      <c r="C87" s="6" t="str">
        <f>'[1]Source'!G63</f>
        <v>ПОЛИУРЕТАНОВЫЙ ГЕРМЕТИК "Sikaflex PRO 3 WF"</v>
      </c>
      <c r="D87" s="7" t="str">
        <f>'[1]Source'!H63</f>
        <v>л</v>
      </c>
      <c r="E87" s="8">
        <f>ROUND('[1]Source'!I63,6)</f>
        <v>12.8</v>
      </c>
      <c r="F87" s="8"/>
      <c r="G87" s="8"/>
      <c r="H87" s="8"/>
      <c r="I87" s="8"/>
      <c r="J87" s="6">
        <f>'[1]Source'!BO63</f>
      </c>
      <c r="K87" s="8"/>
    </row>
    <row r="88" spans="1:11" ht="15">
      <c r="A88" s="10"/>
      <c r="B88" s="10"/>
      <c r="C88" s="10" t="s">
        <v>10</v>
      </c>
      <c r="D88" s="10"/>
      <c r="E88" s="10"/>
      <c r="F88" s="12">
        <f>'[1]Source'!AL63</f>
        <v>758.33</v>
      </c>
      <c r="G88" s="11" t="str">
        <f>'[1]Source'!DD63</f>
        <v>/1,18</v>
      </c>
      <c r="H88" s="10"/>
      <c r="I88" s="12">
        <f>ROUND(('[1]Source'!CQ63/IF('[1]Source'!BC63&lt;&gt;0,'[1]Source'!BC63,1)*'[1]Source'!I63),2)</f>
        <v>8225.95</v>
      </c>
      <c r="J88" s="10">
        <f>'[1]Source'!BC63</f>
        <v>1</v>
      </c>
      <c r="K88" s="12">
        <f>'[1]Source'!P63</f>
        <v>8225.95</v>
      </c>
    </row>
    <row r="89" spans="9:11" ht="15">
      <c r="I89" s="13">
        <f>ROUND(('[1]Source'!CT63/IF('[1]Source'!BA63&lt;&gt;0,'[1]Source'!BA63,1)*'[1]Source'!I63),2)+ROUND(('[1]Source'!CR63/IF('[1]Source'!BB63&lt;&gt;0,'[1]Source'!BB63,1)*'[1]Source'!I63),2)+ROUND(('[1]Source'!CQ63/IF('[1]Source'!BC63&lt;&gt;0,'[1]Source'!BC63,1)*'[1]Source'!I63),2)</f>
        <v>8225.95</v>
      </c>
      <c r="J89" s="14"/>
      <c r="K89" s="13">
        <f>'[1]Source'!O63</f>
        <v>8225.95</v>
      </c>
    </row>
    <row r="90" spans="1:11" ht="36.75">
      <c r="A90" s="6" t="str">
        <f>'[1]Source'!E64</f>
        <v>11</v>
      </c>
      <c r="B90" s="6" t="str">
        <f>'[1]Source'!F64</f>
        <v>3.13-9-3</v>
      </c>
      <c r="C90" s="6" t="str">
        <f>'[1]Source'!G64</f>
        <v>ОГРУНТОВКА МЕТАЛЛИЧЕСКИХ ПОВЕРХНОСТЕЙ ГРУНТ-ШПАТЛЕВКОЙ ЭП-0010 ЗА ОДИН РАЗ (ПРИМ.) (ГРУНТОВКА ОСНОВАНИЯ ВАЛИКОМ)</v>
      </c>
      <c r="D90" s="7" t="str">
        <f>'[1]Source'!H64</f>
        <v>100 м2</v>
      </c>
      <c r="E90" s="8">
        <f>ROUND('[1]Source'!I64,6)</f>
        <v>2.56</v>
      </c>
      <c r="F90" s="8"/>
      <c r="G90" s="8"/>
      <c r="H90" s="8"/>
      <c r="I90" s="8"/>
      <c r="J90" s="6" t="str">
        <f>'[1]Source'!BO64</f>
        <v>3.13-9-3</v>
      </c>
      <c r="K90" s="8"/>
    </row>
    <row r="91" spans="1:11" ht="24.75">
      <c r="A91" s="8"/>
      <c r="B91" s="8"/>
      <c r="C91" s="8" t="s">
        <v>2</v>
      </c>
      <c r="D91" s="8"/>
      <c r="E91" s="8"/>
      <c r="F91" s="9">
        <f>'[1]Source'!AO64</f>
        <v>66.54</v>
      </c>
      <c r="G91" s="6" t="str">
        <f>'[1]Source'!DG64</f>
        <v>*1,15*1,15</v>
      </c>
      <c r="H91" s="8"/>
      <c r="I91" s="9">
        <f>ROUND(('[1]Source'!CT64/IF('[1]Source'!BA64&lt;&gt;0,'[1]Source'!BA64,1)*'[1]Source'!I64),2)</f>
        <v>235.87</v>
      </c>
      <c r="J91" s="8">
        <f>'[1]Source'!BA64</f>
        <v>13.44</v>
      </c>
      <c r="K91" s="9">
        <f>'[1]Source'!S64</f>
        <v>3170.04</v>
      </c>
    </row>
    <row r="92" spans="1:11" ht="24.75">
      <c r="A92" s="8"/>
      <c r="B92" s="8"/>
      <c r="C92" s="8" t="s">
        <v>3</v>
      </c>
      <c r="D92" s="8"/>
      <c r="E92" s="8"/>
      <c r="F92" s="9">
        <f>'[1]Source'!AM64</f>
        <v>20.89</v>
      </c>
      <c r="G92" s="6" t="str">
        <f>'[1]Source'!DE64</f>
        <v>*1,25*1,15</v>
      </c>
      <c r="H92" s="8"/>
      <c r="I92" s="9">
        <f>ROUND(('[1]Source'!CR64/IF('[1]Source'!BB64&lt;&gt;0,'[1]Source'!BB64,1)*'[1]Source'!I64),2)</f>
        <v>80.49</v>
      </c>
      <c r="J92" s="8">
        <f>'[1]Source'!BB64</f>
        <v>4.17</v>
      </c>
      <c r="K92" s="9">
        <f>'[1]Source'!Q64</f>
        <v>335.64</v>
      </c>
    </row>
    <row r="93" spans="1:11" ht="24.75">
      <c r="A93" s="8"/>
      <c r="B93" s="8"/>
      <c r="C93" s="8" t="s">
        <v>4</v>
      </c>
      <c r="D93" s="8"/>
      <c r="E93" s="8"/>
      <c r="F93" s="8">
        <f>'[1]Source'!AN64</f>
        <v>1.87</v>
      </c>
      <c r="G93" s="6" t="str">
        <f>'[1]Source'!DF64</f>
        <v>*1,25*1,15</v>
      </c>
      <c r="H93" s="8"/>
      <c r="I93" s="9" t="str">
        <f>CONCATENATE("(",TEXT(+ROUND(('[1]Source'!CS64/IF(J93&lt;&gt;0,J93,1)*'[1]Source'!I64),2),"0.00"),")")</f>
        <v>(7.21)</v>
      </c>
      <c r="J93" s="8">
        <f>'[1]Source'!BS64</f>
        <v>13.44</v>
      </c>
      <c r="K93" s="8" t="str">
        <f>CONCATENATE("(",TEXT(+'[1]Source'!R64,"0.00"),")")</f>
        <v>(96.84)</v>
      </c>
    </row>
    <row r="94" spans="1:11" ht="15">
      <c r="A94" s="8"/>
      <c r="B94" s="8"/>
      <c r="C94" s="8" t="s">
        <v>10</v>
      </c>
      <c r="D94" s="8"/>
      <c r="E94" s="8"/>
      <c r="F94" s="9">
        <f>'[1]Source'!AL64</f>
        <v>81.26</v>
      </c>
      <c r="G94" s="6">
        <f>'[1]Source'!DD64</f>
      </c>
      <c r="H94" s="8"/>
      <c r="I94" s="9">
        <f>ROUND(('[1]Source'!CQ64/IF('[1]Source'!BC64&lt;&gt;0,'[1]Source'!BC64,1)*'[1]Source'!I64),2)</f>
        <v>208.03</v>
      </c>
      <c r="J94" s="8">
        <f>'[1]Source'!BC64</f>
        <v>3.5</v>
      </c>
      <c r="K94" s="9">
        <f>'[1]Source'!P64</f>
        <v>728.09</v>
      </c>
    </row>
    <row r="95" spans="1:11" ht="15">
      <c r="A95" s="8"/>
      <c r="B95" s="8"/>
      <c r="C95" s="8" t="s">
        <v>5</v>
      </c>
      <c r="D95" s="8" t="s">
        <v>6</v>
      </c>
      <c r="E95" s="8">
        <f>'[1]Source'!BZ64</f>
        <v>85</v>
      </c>
      <c r="F95" s="8"/>
      <c r="G95" s="8"/>
      <c r="H95" s="8"/>
      <c r="I95" s="9">
        <f>ROUND(('[1]Source'!FX64/100)*(ROUND(('[1]Source'!CT64/IF('[1]Source'!BA64&lt;&gt;0,'[1]Source'!BA64,1)*'[1]Source'!I64),2)+ROUND(('[1]Source'!CS64/IF('[1]Source'!BS64&lt;&gt;0,'[1]Source'!BS64,1)*'[1]Source'!I64),2)),2)</f>
        <v>206.62</v>
      </c>
      <c r="J95" s="8">
        <f>'[1]Source'!AT64</f>
        <v>85</v>
      </c>
      <c r="K95" s="9">
        <f>'[1]Source'!X64</f>
        <v>2694.53</v>
      </c>
    </row>
    <row r="96" spans="1:11" ht="15">
      <c r="A96" s="8"/>
      <c r="B96" s="8"/>
      <c r="C96" s="8" t="s">
        <v>7</v>
      </c>
      <c r="D96" s="8" t="s">
        <v>6</v>
      </c>
      <c r="E96" s="8">
        <f>'[1]Source'!CA64</f>
        <v>44</v>
      </c>
      <c r="F96" s="8"/>
      <c r="G96" s="8"/>
      <c r="H96" s="8"/>
      <c r="I96" s="9">
        <f>ROUND(('[1]Source'!FY64/100)*(ROUND(('[1]Source'!CT64/IF('[1]Source'!BA64&lt;&gt;0,'[1]Source'!BA64,1)*'[1]Source'!I64),2)+ROUND(('[1]Source'!CS64/IF('[1]Source'!BS64&lt;&gt;0,'[1]Source'!BS64,1)*'[1]Source'!I64),2)),2)</f>
        <v>106.96</v>
      </c>
      <c r="J96" s="8">
        <f>'[1]Source'!AU64</f>
        <v>44</v>
      </c>
      <c r="K96" s="9">
        <f>'[1]Source'!Y64</f>
        <v>1394.82</v>
      </c>
    </row>
    <row r="97" spans="1:11" ht="24.75">
      <c r="A97" s="10"/>
      <c r="B97" s="10"/>
      <c r="C97" s="10" t="s">
        <v>8</v>
      </c>
      <c r="D97" s="10" t="s">
        <v>9</v>
      </c>
      <c r="E97" s="10">
        <f>'[1]Source'!AQ64</f>
        <v>4.64</v>
      </c>
      <c r="F97" s="10"/>
      <c r="G97" s="11" t="str">
        <f>'[1]Source'!DI64</f>
        <v>*1,15*1,15</v>
      </c>
      <c r="H97" s="10"/>
      <c r="I97" s="12">
        <f>'[1]Source'!U64</f>
        <v>16.447515647999996</v>
      </c>
      <c r="J97" s="10"/>
      <c r="K97" s="10"/>
    </row>
    <row r="98" spans="9:11" ht="15">
      <c r="I98" s="13">
        <f>ROUND(('[1]Source'!CT64/IF('[1]Source'!BA64&lt;&gt;0,'[1]Source'!BA64,1)*'[1]Source'!I64),2)+ROUND(('[1]Source'!CR64/IF('[1]Source'!BB64&lt;&gt;0,'[1]Source'!BB64,1)*'[1]Source'!I64),2)+ROUND(('[1]Source'!CQ64/IF('[1]Source'!BC64&lt;&gt;0,'[1]Source'!BC64,1)*'[1]Source'!I64),2)+SUM(I95:I96)</f>
        <v>837.97</v>
      </c>
      <c r="J98" s="14"/>
      <c r="K98" s="13">
        <f>'[1]Source'!O64+SUM(K95:K96)</f>
        <v>8323.12</v>
      </c>
    </row>
    <row r="99" spans="1:11" ht="15">
      <c r="A99" s="6" t="str">
        <f>'[1]Source'!E65</f>
        <v>12</v>
      </c>
      <c r="B99" s="6" t="str">
        <f>'[1]Source'!F65</f>
        <v>ЦЕНА ПОСТАВЩИКА</v>
      </c>
      <c r="C99" s="6" t="str">
        <f>'[1]Source'!G65</f>
        <v>ЭПОКСИДНАЯ ПРИТИРОЧНАЯ МАССА "Nanten HM"</v>
      </c>
      <c r="D99" s="7" t="str">
        <f>'[1]Source'!H65</f>
        <v>л</v>
      </c>
      <c r="E99" s="8">
        <f>ROUND('[1]Source'!I65,6)</f>
        <v>76.8</v>
      </c>
      <c r="F99" s="8"/>
      <c r="G99" s="8"/>
      <c r="H99" s="8"/>
      <c r="I99" s="8"/>
      <c r="J99" s="6">
        <f>'[1]Source'!BO65</f>
      </c>
      <c r="K99" s="8"/>
    </row>
    <row r="100" spans="1:11" ht="15">
      <c r="A100" s="10"/>
      <c r="B100" s="10"/>
      <c r="C100" s="10" t="s">
        <v>10</v>
      </c>
      <c r="D100" s="10"/>
      <c r="E100" s="10"/>
      <c r="F100" s="12">
        <f>'[1]Source'!AL65</f>
        <v>500</v>
      </c>
      <c r="G100" s="11" t="str">
        <f>'[1]Source'!DD65</f>
        <v>/1,18</v>
      </c>
      <c r="H100" s="10"/>
      <c r="I100" s="12">
        <f>ROUND(('[1]Source'!CQ65/IF('[1]Source'!BC65&lt;&gt;0,'[1]Source'!BC65,1)*'[1]Source'!I65),2)</f>
        <v>32542.37</v>
      </c>
      <c r="J100" s="10">
        <f>'[1]Source'!BC65</f>
        <v>1</v>
      </c>
      <c r="K100" s="12">
        <f>'[1]Source'!P65</f>
        <v>32542.37</v>
      </c>
    </row>
    <row r="101" spans="9:11" ht="15">
      <c r="I101" s="13">
        <f>ROUND(('[1]Source'!CT65/IF('[1]Source'!BA65&lt;&gt;0,'[1]Source'!BA65,1)*'[1]Source'!I65),2)+ROUND(('[1]Source'!CR65/IF('[1]Source'!BB65&lt;&gt;0,'[1]Source'!BB65,1)*'[1]Source'!I65),2)+ROUND(('[1]Source'!CQ65/IF('[1]Source'!BC65&lt;&gt;0,'[1]Source'!BC65,1)*'[1]Source'!I65),2)</f>
        <v>32542.37</v>
      </c>
      <c r="J101" s="14"/>
      <c r="K101" s="13">
        <f>'[1]Source'!O65</f>
        <v>32542.37</v>
      </c>
    </row>
    <row r="102" spans="1:11" ht="24.75">
      <c r="A102" s="6" t="str">
        <f>'[1]Source'!E66</f>
        <v>13</v>
      </c>
      <c r="B102" s="6" t="str">
        <f>'[1]Source'!F66</f>
        <v>3.11-7-1</v>
      </c>
      <c r="C102" s="6" t="str">
        <f>'[1]Source'!G66</f>
        <v>УСТРОЙСТВО ТЕПЛО И ЗВУКОИЗОЛЯЦИИ ЗАСЫПНОЙ ПЕСЧАНОЙ (АРМИРОВАНИЕ ПЕСКОМ ВРУЧНУЮ)</v>
      </c>
      <c r="D102" s="7" t="str">
        <f>'[1]Source'!H66</f>
        <v>м3</v>
      </c>
      <c r="E102" s="8">
        <f>ROUND('[1]Source'!I66,6)</f>
        <v>0.26</v>
      </c>
      <c r="F102" s="8"/>
      <c r="G102" s="8"/>
      <c r="H102" s="8"/>
      <c r="I102" s="8"/>
      <c r="J102" s="6" t="str">
        <f>'[1]Source'!BO66</f>
        <v>3.11-7-1</v>
      </c>
      <c r="K102" s="8"/>
    </row>
    <row r="103" spans="1:11" ht="24.75">
      <c r="A103" s="8"/>
      <c r="B103" s="8"/>
      <c r="C103" s="8" t="s">
        <v>2</v>
      </c>
      <c r="D103" s="8"/>
      <c r="E103" s="8"/>
      <c r="F103" s="9">
        <f>'[1]Source'!AO66</f>
        <v>42.19</v>
      </c>
      <c r="G103" s="6" t="str">
        <f>'[1]Source'!DG66</f>
        <v>*1,15*1,15</v>
      </c>
      <c r="H103" s="8"/>
      <c r="I103" s="9">
        <f>ROUND(('[1]Source'!CT66/IF('[1]Source'!BA66&lt;&gt;0,'[1]Source'!BA66,1)*'[1]Source'!I66),2)</f>
        <v>15.19</v>
      </c>
      <c r="J103" s="8">
        <f>'[1]Source'!BA66</f>
        <v>13.44</v>
      </c>
      <c r="K103" s="9">
        <f>'[1]Source'!S66</f>
        <v>204.14</v>
      </c>
    </row>
    <row r="104" spans="1:11" ht="24.75">
      <c r="A104" s="8"/>
      <c r="B104" s="8"/>
      <c r="C104" s="8" t="s">
        <v>3</v>
      </c>
      <c r="D104" s="8"/>
      <c r="E104" s="8"/>
      <c r="F104" s="9">
        <f>'[1]Source'!AM66</f>
        <v>36.61</v>
      </c>
      <c r="G104" s="6" t="str">
        <f>'[1]Source'!DE66</f>
        <v>*1,25*1,15</v>
      </c>
      <c r="H104" s="8"/>
      <c r="I104" s="9">
        <f>ROUND(('[1]Source'!CR66/IF('[1]Source'!BB66&lt;&gt;0,'[1]Source'!BB66,1)*'[1]Source'!I66),2)</f>
        <v>14.33</v>
      </c>
      <c r="J104" s="8">
        <f>'[1]Source'!BB66</f>
        <v>8.09</v>
      </c>
      <c r="K104" s="9">
        <f>'[1]Source'!Q66</f>
        <v>115.9</v>
      </c>
    </row>
    <row r="105" spans="1:11" ht="24.75">
      <c r="A105" s="8"/>
      <c r="B105" s="8"/>
      <c r="C105" s="8" t="s">
        <v>4</v>
      </c>
      <c r="D105" s="8"/>
      <c r="E105" s="8"/>
      <c r="F105" s="8">
        <f>'[1]Source'!AN66</f>
        <v>9</v>
      </c>
      <c r="G105" s="6" t="str">
        <f>'[1]Source'!DF66</f>
        <v>*1,25*1,15</v>
      </c>
      <c r="H105" s="8"/>
      <c r="I105" s="9" t="str">
        <f>CONCATENATE("(",TEXT(+ROUND(('[1]Source'!CS66/IF(J105&lt;&gt;0,J105,1)*'[1]Source'!I66),2),"0.00"),")")</f>
        <v>(3.52)</v>
      </c>
      <c r="J105" s="8">
        <f>'[1]Source'!BS66</f>
        <v>13.44</v>
      </c>
      <c r="K105" s="8" t="str">
        <f>CONCATENATE("(",TEXT(+'[1]Source'!R66,"0.00"),")")</f>
        <v>(47.33)</v>
      </c>
    </row>
    <row r="106" spans="1:11" ht="15">
      <c r="A106" s="8"/>
      <c r="B106" s="8"/>
      <c r="C106" s="8" t="s">
        <v>5</v>
      </c>
      <c r="D106" s="8" t="s">
        <v>6</v>
      </c>
      <c r="E106" s="8">
        <f>'[1]Source'!BZ66</f>
        <v>89</v>
      </c>
      <c r="F106" s="8"/>
      <c r="G106" s="8"/>
      <c r="H106" s="8"/>
      <c r="I106" s="9">
        <f>ROUND(('[1]Source'!FX66/100)*(ROUND(('[1]Source'!CT66/IF('[1]Source'!BA66&lt;&gt;0,'[1]Source'!BA66,1)*'[1]Source'!I66),2)+ROUND(('[1]Source'!CS66/IF('[1]Source'!BS66&lt;&gt;0,'[1]Source'!BS66,1)*'[1]Source'!I66),2)),2)</f>
        <v>16.65</v>
      </c>
      <c r="J106" s="8">
        <f>'[1]Source'!AT66</f>
        <v>89</v>
      </c>
      <c r="K106" s="9">
        <f>'[1]Source'!X66</f>
        <v>181.68</v>
      </c>
    </row>
    <row r="107" spans="1:11" ht="15">
      <c r="A107" s="8"/>
      <c r="B107" s="8"/>
      <c r="C107" s="8" t="s">
        <v>7</v>
      </c>
      <c r="D107" s="8" t="s">
        <v>6</v>
      </c>
      <c r="E107" s="8">
        <f>'[1]Source'!CA66</f>
        <v>44</v>
      </c>
      <c r="F107" s="8"/>
      <c r="G107" s="8"/>
      <c r="H107" s="8"/>
      <c r="I107" s="9">
        <f>ROUND(('[1]Source'!FY66/100)*(ROUND(('[1]Source'!CT66/IF('[1]Source'!BA66&lt;&gt;0,'[1]Source'!BA66,1)*'[1]Source'!I66),2)+ROUND(('[1]Source'!CS66/IF('[1]Source'!BS66&lt;&gt;0,'[1]Source'!BS66,1)*'[1]Source'!I66),2)),2)</f>
        <v>8.23</v>
      </c>
      <c r="J107" s="8">
        <f>'[1]Source'!AU66</f>
        <v>44</v>
      </c>
      <c r="K107" s="9">
        <f>'[1]Source'!Y66</f>
        <v>89.82</v>
      </c>
    </row>
    <row r="108" spans="1:11" ht="24.75">
      <c r="A108" s="10"/>
      <c r="B108" s="10"/>
      <c r="C108" s="10" t="s">
        <v>8</v>
      </c>
      <c r="D108" s="10" t="s">
        <v>9</v>
      </c>
      <c r="E108" s="10">
        <f>'[1]Source'!AQ66</f>
        <v>4.01</v>
      </c>
      <c r="F108" s="10"/>
      <c r="G108" s="11" t="str">
        <f>'[1]Source'!DI66</f>
        <v>*1,15*1,15</v>
      </c>
      <c r="H108" s="10"/>
      <c r="I108" s="12">
        <f>'[1]Source'!U66</f>
        <v>1.4436439094999998</v>
      </c>
      <c r="J108" s="10"/>
      <c r="K108" s="10"/>
    </row>
    <row r="109" spans="9:11" ht="15">
      <c r="I109" s="13">
        <f>ROUND(('[1]Source'!CT66/IF('[1]Source'!BA66&lt;&gt;0,'[1]Source'!BA66,1)*'[1]Source'!I66),2)+ROUND(('[1]Source'!CR66/IF('[1]Source'!BB66&lt;&gt;0,'[1]Source'!BB66,1)*'[1]Source'!I66),2)+ROUND(('[1]Source'!CQ66/IF('[1]Source'!BC66&lt;&gt;0,'[1]Source'!BC66,1)*'[1]Source'!I66),2)+SUM(I106:I107)</f>
        <v>54.4</v>
      </c>
      <c r="J109" s="14"/>
      <c r="K109" s="13">
        <f>'[1]Source'!O66+SUM(K106:K107)</f>
        <v>591.54</v>
      </c>
    </row>
    <row r="110" spans="1:11" ht="15">
      <c r="A110" s="6" t="str">
        <f>'[1]Source'!E67</f>
        <v>14</v>
      </c>
      <c r="B110" s="6" t="str">
        <f>'[1]Source'!F67</f>
        <v>ЦЕНА ПОСТАВЩИКА</v>
      </c>
      <c r="C110" s="6" t="str">
        <f>'[1]Source'!G67</f>
        <v>КВАРЦЕВЫЙ ПЕСОК ФРАКЦИИ 0,4-0,8 ММ</v>
      </c>
      <c r="D110" s="7" t="str">
        <f>'[1]Source'!H67</f>
        <v>кг</v>
      </c>
      <c r="E110" s="8">
        <f>ROUND('[1]Source'!I67,6)</f>
        <v>256</v>
      </c>
      <c r="F110" s="8"/>
      <c r="G110" s="8"/>
      <c r="H110" s="8"/>
      <c r="I110" s="8"/>
      <c r="J110" s="6">
        <f>'[1]Source'!BO67</f>
      </c>
      <c r="K110" s="8"/>
    </row>
    <row r="111" spans="1:11" ht="15">
      <c r="A111" s="10"/>
      <c r="B111" s="10"/>
      <c r="C111" s="10" t="s">
        <v>10</v>
      </c>
      <c r="D111" s="10"/>
      <c r="E111" s="10"/>
      <c r="F111" s="12">
        <f>'[1]Source'!AL67</f>
        <v>12</v>
      </c>
      <c r="G111" s="11" t="str">
        <f>'[1]Source'!DD67</f>
        <v>/1,18</v>
      </c>
      <c r="H111" s="10"/>
      <c r="I111" s="12">
        <f>ROUND(('[1]Source'!CQ67/IF('[1]Source'!BC67&lt;&gt;0,'[1]Source'!BC67,1)*'[1]Source'!I67),2)</f>
        <v>2603.39</v>
      </c>
      <c r="J111" s="10">
        <f>'[1]Source'!BC67</f>
        <v>1</v>
      </c>
      <c r="K111" s="12">
        <f>'[1]Source'!P67</f>
        <v>2603.39</v>
      </c>
    </row>
    <row r="112" spans="9:11" ht="15">
      <c r="I112" s="13">
        <f>ROUND(('[1]Source'!CT67/IF('[1]Source'!BA67&lt;&gt;0,'[1]Source'!BA67,1)*'[1]Source'!I67),2)+ROUND(('[1]Source'!CR67/IF('[1]Source'!BB67&lt;&gt;0,'[1]Source'!BB67,1)*'[1]Source'!I67),2)+ROUND(('[1]Source'!CQ67/IF('[1]Source'!BC67&lt;&gt;0,'[1]Source'!BC67,1)*'[1]Source'!I67),2)</f>
        <v>2603.39</v>
      </c>
      <c r="J112" s="14"/>
      <c r="K112" s="13">
        <f>'[1]Source'!O67</f>
        <v>2603.39</v>
      </c>
    </row>
    <row r="113" spans="1:11" ht="36.75">
      <c r="A113" s="6" t="str">
        <f>'[1]Source'!E68</f>
        <v>15</v>
      </c>
      <c r="B113" s="6" t="str">
        <f>'[1]Source'!F68</f>
        <v>3.13-8-5</v>
      </c>
      <c r="C113" s="6" t="str">
        <f>'[1]Source'!G68</f>
        <v>ОГРУНТОВКА БЕТОННЫХ И ОШТУКАТУРЕННЫХ ПОВЕРХНОСТЕЙ КОМПАУНДОМ ЭД-20 - ГРУНТОВОЧНЫЙ СЛОЙ (ПРИМ.) (НАНЕСЕНИЕ ШПАКЛЕВОЧНОГО СЛОЯ)</v>
      </c>
      <c r="D113" s="7" t="str">
        <f>'[1]Source'!H68</f>
        <v>100 м2</v>
      </c>
      <c r="E113" s="8">
        <f>ROUND('[1]Source'!I68,6)</f>
        <v>2.56</v>
      </c>
      <c r="F113" s="8"/>
      <c r="G113" s="8"/>
      <c r="H113" s="8"/>
      <c r="I113" s="8"/>
      <c r="J113" s="6" t="str">
        <f>'[1]Source'!BO68</f>
        <v>3.13-8-5</v>
      </c>
      <c r="K113" s="8"/>
    </row>
    <row r="114" spans="1:11" ht="24.75">
      <c r="A114" s="8"/>
      <c r="B114" s="8"/>
      <c r="C114" s="8" t="s">
        <v>2</v>
      </c>
      <c r="D114" s="8"/>
      <c r="E114" s="8"/>
      <c r="F114" s="9">
        <f>'[1]Source'!AO68</f>
        <v>119.72</v>
      </c>
      <c r="G114" s="6" t="str">
        <f>'[1]Source'!DG68</f>
        <v>*1,15*1,15</v>
      </c>
      <c r="H114" s="8"/>
      <c r="I114" s="9">
        <f>ROUND(('[1]Source'!CT68/IF('[1]Source'!BA68&lt;&gt;0,'[1]Source'!BA68,1)*'[1]Source'!I68),2)</f>
        <v>424.37</v>
      </c>
      <c r="J114" s="8">
        <f>'[1]Source'!BA68</f>
        <v>13.44</v>
      </c>
      <c r="K114" s="9">
        <f>'[1]Source'!S68</f>
        <v>5703.59</v>
      </c>
    </row>
    <row r="115" spans="1:11" ht="24.75">
      <c r="A115" s="8"/>
      <c r="B115" s="8"/>
      <c r="C115" s="8" t="s">
        <v>3</v>
      </c>
      <c r="D115" s="8"/>
      <c r="E115" s="8"/>
      <c r="F115" s="9">
        <f>'[1]Source'!AM68</f>
        <v>22.38</v>
      </c>
      <c r="G115" s="6" t="str">
        <f>'[1]Source'!DE68</f>
        <v>*1,25*1,15</v>
      </c>
      <c r="H115" s="8"/>
      <c r="I115" s="9">
        <f>ROUND(('[1]Source'!CR68/IF('[1]Source'!BB68&lt;&gt;0,'[1]Source'!BB68,1)*'[1]Source'!I68),2)</f>
        <v>86.23</v>
      </c>
      <c r="J115" s="8">
        <f>'[1]Source'!BB68</f>
        <v>4.41</v>
      </c>
      <c r="K115" s="9">
        <f>'[1]Source'!Q68</f>
        <v>380.27</v>
      </c>
    </row>
    <row r="116" spans="1:11" ht="24.75">
      <c r="A116" s="8"/>
      <c r="B116" s="8"/>
      <c r="C116" s="8" t="s">
        <v>4</v>
      </c>
      <c r="D116" s="8"/>
      <c r="E116" s="8"/>
      <c r="F116" s="8">
        <f>'[1]Source'!AN68</f>
        <v>2.22</v>
      </c>
      <c r="G116" s="6" t="str">
        <f>'[1]Source'!DF68</f>
        <v>*1,25*1,15</v>
      </c>
      <c r="H116" s="8"/>
      <c r="I116" s="9" t="str">
        <f>CONCATENATE("(",TEXT(+ROUND(('[1]Source'!CS68/IF(J116&lt;&gt;0,J116,1)*'[1]Source'!I68),2),"0.00"),")")</f>
        <v>(8.55)</v>
      </c>
      <c r="J116" s="8">
        <f>'[1]Source'!BS68</f>
        <v>13.44</v>
      </c>
      <c r="K116" s="8" t="str">
        <f>CONCATENATE("(",TEXT(+'[1]Source'!R68,"0.00"),")")</f>
        <v>(114.96)</v>
      </c>
    </row>
    <row r="117" spans="1:11" ht="15">
      <c r="A117" s="8"/>
      <c r="B117" s="8"/>
      <c r="C117" s="8" t="s">
        <v>5</v>
      </c>
      <c r="D117" s="8" t="s">
        <v>6</v>
      </c>
      <c r="E117" s="8">
        <f>'[1]Source'!BZ68</f>
        <v>85</v>
      </c>
      <c r="F117" s="8"/>
      <c r="G117" s="8"/>
      <c r="H117" s="8"/>
      <c r="I117" s="9">
        <f>ROUND(('[1]Source'!FX68/100)*(ROUND(('[1]Source'!CT68/IF('[1]Source'!BA68&lt;&gt;0,'[1]Source'!BA68,1)*'[1]Source'!I68),2)+ROUND(('[1]Source'!CS68/IF('[1]Source'!BS68&lt;&gt;0,'[1]Source'!BS68,1)*'[1]Source'!I68),2)),2)</f>
        <v>367.98</v>
      </c>
      <c r="J117" s="8">
        <f>'[1]Source'!AT68</f>
        <v>85</v>
      </c>
      <c r="K117" s="9">
        <f>'[1]Source'!X68</f>
        <v>4848.05</v>
      </c>
    </row>
    <row r="118" spans="1:11" ht="15">
      <c r="A118" s="8"/>
      <c r="B118" s="8"/>
      <c r="C118" s="8" t="s">
        <v>7</v>
      </c>
      <c r="D118" s="8" t="s">
        <v>6</v>
      </c>
      <c r="E118" s="8">
        <f>'[1]Source'!CA68</f>
        <v>44</v>
      </c>
      <c r="F118" s="8"/>
      <c r="G118" s="8"/>
      <c r="H118" s="8"/>
      <c r="I118" s="9">
        <f>ROUND(('[1]Source'!FY68/100)*(ROUND(('[1]Source'!CT68/IF('[1]Source'!BA68&lt;&gt;0,'[1]Source'!BA68,1)*'[1]Source'!I68),2)+ROUND(('[1]Source'!CS68/IF('[1]Source'!BS68&lt;&gt;0,'[1]Source'!BS68,1)*'[1]Source'!I68),2)),2)</f>
        <v>190.48</v>
      </c>
      <c r="J118" s="8">
        <f>'[1]Source'!AU68</f>
        <v>44</v>
      </c>
      <c r="K118" s="9">
        <f>'[1]Source'!Y68</f>
        <v>2509.58</v>
      </c>
    </row>
    <row r="119" spans="1:11" ht="24.75">
      <c r="A119" s="10"/>
      <c r="B119" s="10"/>
      <c r="C119" s="10" t="s">
        <v>8</v>
      </c>
      <c r="D119" s="10" t="s">
        <v>9</v>
      </c>
      <c r="E119" s="10">
        <f>'[1]Source'!AQ68</f>
        <v>9.07</v>
      </c>
      <c r="F119" s="10"/>
      <c r="G119" s="11" t="str">
        <f>'[1]Source'!DI68</f>
        <v>*1,15*1,15</v>
      </c>
      <c r="H119" s="10"/>
      <c r="I119" s="12">
        <f>'[1]Source'!U68</f>
        <v>32.150639424</v>
      </c>
      <c r="J119" s="10"/>
      <c r="K119" s="10"/>
    </row>
    <row r="120" spans="9:11" ht="15">
      <c r="I120" s="13">
        <f>ROUND(('[1]Source'!CT68/IF('[1]Source'!BA68&lt;&gt;0,'[1]Source'!BA68,1)*'[1]Source'!I68),2)+ROUND(('[1]Source'!CR68/IF('[1]Source'!BB68&lt;&gt;0,'[1]Source'!BB68,1)*'[1]Source'!I68),2)+ROUND(('[1]Source'!CQ68/IF('[1]Source'!BC68&lt;&gt;0,'[1]Source'!BC68,1)*'[1]Source'!I68),2)+SUM(I117:I118)</f>
        <v>1069.06</v>
      </c>
      <c r="J120" s="14"/>
      <c r="K120" s="13">
        <f>'[1]Source'!O68+SUM(K117:K118)</f>
        <v>13441.49</v>
      </c>
    </row>
    <row r="121" spans="1:11" ht="15">
      <c r="A121" s="6" t="str">
        <f>'[1]Source'!E69</f>
        <v>16</v>
      </c>
      <c r="B121" s="6" t="str">
        <f>'[1]Source'!F69</f>
        <v>ЦЕНА ПОСТАВЩИКА</v>
      </c>
      <c r="C121" s="6" t="str">
        <f>'[1]Source'!G69</f>
        <v>ЭПОКСИДНАЯ ПРИТИРОЧНАЯ МАССА "Nanten HM"</v>
      </c>
      <c r="D121" s="7" t="str">
        <f>'[1]Source'!H69</f>
        <v>л</v>
      </c>
      <c r="E121" s="8">
        <f>ROUND('[1]Source'!I69,6)</f>
        <v>2.56</v>
      </c>
      <c r="F121" s="8"/>
      <c r="G121" s="8"/>
      <c r="H121" s="8"/>
      <c r="I121" s="8"/>
      <c r="J121" s="6">
        <f>'[1]Source'!BO69</f>
      </c>
      <c r="K121" s="8"/>
    </row>
    <row r="122" spans="1:11" ht="15">
      <c r="A122" s="10"/>
      <c r="B122" s="10"/>
      <c r="C122" s="10" t="s">
        <v>10</v>
      </c>
      <c r="D122" s="10"/>
      <c r="E122" s="10"/>
      <c r="F122" s="12">
        <f>'[1]Source'!AL69</f>
        <v>500</v>
      </c>
      <c r="G122" s="11" t="str">
        <f>'[1]Source'!DD69</f>
        <v>/1,18</v>
      </c>
      <c r="H122" s="10"/>
      <c r="I122" s="12">
        <f>ROUND(('[1]Source'!CQ69/IF('[1]Source'!BC69&lt;&gt;0,'[1]Source'!BC69,1)*'[1]Source'!I69),2)</f>
        <v>1084.75</v>
      </c>
      <c r="J122" s="10">
        <f>'[1]Source'!BC69</f>
        <v>1</v>
      </c>
      <c r="K122" s="12">
        <f>'[1]Source'!P69</f>
        <v>1084.75</v>
      </c>
    </row>
    <row r="123" spans="9:11" ht="15">
      <c r="I123" s="13">
        <f>ROUND(('[1]Source'!CT69/IF('[1]Source'!BA69&lt;&gt;0,'[1]Source'!BA69,1)*'[1]Source'!I69),2)+ROUND(('[1]Source'!CR69/IF('[1]Source'!BB69&lt;&gt;0,'[1]Source'!BB69,1)*'[1]Source'!I69),2)+ROUND(('[1]Source'!CQ69/IF('[1]Source'!BC69&lt;&gt;0,'[1]Source'!BC69,1)*'[1]Source'!I69),2)</f>
        <v>1084.75</v>
      </c>
      <c r="J123" s="14"/>
      <c r="K123" s="13">
        <f>'[1]Source'!O69</f>
        <v>1084.75</v>
      </c>
    </row>
    <row r="124" spans="1:11" ht="15">
      <c r="A124" s="6" t="str">
        <f>'[1]Source'!E70</f>
        <v>17</v>
      </c>
      <c r="B124" s="6" t="str">
        <f>'[1]Source'!F70</f>
        <v>ЦЕНА ПОСТАВЩИКА</v>
      </c>
      <c r="C124" s="6" t="str">
        <f>'[1]Source'!G70</f>
        <v>КВАРЦЕВЫЙ ПЕСОК ФРАКЦИИ 0,1-0,3 ММ</v>
      </c>
      <c r="D124" s="7" t="str">
        <f>'[1]Source'!H70</f>
        <v>кг</v>
      </c>
      <c r="E124" s="8">
        <f>ROUND('[1]Source'!I70,6)</f>
        <v>512</v>
      </c>
      <c r="F124" s="8"/>
      <c r="G124" s="8"/>
      <c r="H124" s="8"/>
      <c r="I124" s="8"/>
      <c r="J124" s="6">
        <f>'[1]Source'!BO70</f>
      </c>
      <c r="K124" s="8"/>
    </row>
    <row r="125" spans="1:11" ht="15">
      <c r="A125" s="10"/>
      <c r="B125" s="10"/>
      <c r="C125" s="10" t="s">
        <v>10</v>
      </c>
      <c r="D125" s="10"/>
      <c r="E125" s="10"/>
      <c r="F125" s="12">
        <f>'[1]Source'!AL70</f>
        <v>12</v>
      </c>
      <c r="G125" s="11" t="str">
        <f>'[1]Source'!DD70</f>
        <v>/1,18</v>
      </c>
      <c r="H125" s="10"/>
      <c r="I125" s="12">
        <f>ROUND(('[1]Source'!CQ70/IF('[1]Source'!BC70&lt;&gt;0,'[1]Source'!BC70,1)*'[1]Source'!I70),2)</f>
        <v>5206.78</v>
      </c>
      <c r="J125" s="10">
        <f>'[1]Source'!BC70</f>
        <v>1</v>
      </c>
      <c r="K125" s="12">
        <f>'[1]Source'!P70</f>
        <v>5206.78</v>
      </c>
    </row>
    <row r="126" spans="9:11" ht="15">
      <c r="I126" s="13">
        <f>ROUND(('[1]Source'!CT70/IF('[1]Source'!BA70&lt;&gt;0,'[1]Source'!BA70,1)*'[1]Source'!I70),2)+ROUND(('[1]Source'!CR70/IF('[1]Source'!BB70&lt;&gt;0,'[1]Source'!BB70,1)*'[1]Source'!I70),2)+ROUND(('[1]Source'!CQ70/IF('[1]Source'!BC70&lt;&gt;0,'[1]Source'!BC70,1)*'[1]Source'!I70),2)</f>
        <v>5206.78</v>
      </c>
      <c r="J126" s="14"/>
      <c r="K126" s="13">
        <f>'[1]Source'!O70</f>
        <v>5206.78</v>
      </c>
    </row>
    <row r="127" spans="1:11" ht="48.75">
      <c r="A127" s="6" t="str">
        <f>'[1]Source'!E71</f>
        <v>18</v>
      </c>
      <c r="B127" s="6" t="str">
        <f>'[1]Source'!F71</f>
        <v>3.13-22-3</v>
      </c>
      <c r="C127" s="6" t="str">
        <f>'[1]Source'!G71</f>
        <v>НАНЕСЕНИЕ ЛИЦЕВОГО СЛОЯ НАЛИВНОГО ПОКРЫТИЯ ПОЛА НА ОСНОВЕ ПОЛИМЕРНОЙ КОМПОЗИЦИИ "ЭЛАД" ТОЛЩИНОЙ 3 ММ (ПРИМ.) (НАНЕСЕНИЕ ФИНИШНОГО ПОКРЫТИЯ "Nanten AR" НА ПОДГОТОВЛЕННОЕ ОСНОВАНИЕ)</v>
      </c>
      <c r="D127" s="7" t="str">
        <f>'[1]Source'!H71</f>
        <v>100 м2</v>
      </c>
      <c r="E127" s="8">
        <f>ROUND('[1]Source'!I71,6)</f>
        <v>2.56</v>
      </c>
      <c r="F127" s="8"/>
      <c r="G127" s="8"/>
      <c r="H127" s="8"/>
      <c r="I127" s="8"/>
      <c r="J127" s="6" t="str">
        <f>'[1]Source'!BO71</f>
        <v>3.13-22-3</v>
      </c>
      <c r="K127" s="8"/>
    </row>
    <row r="128" spans="1:11" ht="24.75">
      <c r="A128" s="8"/>
      <c r="B128" s="8"/>
      <c r="C128" s="8" t="s">
        <v>2</v>
      </c>
      <c r="D128" s="8"/>
      <c r="E128" s="8"/>
      <c r="F128" s="9">
        <f>'[1]Source'!AO71</f>
        <v>1375.2</v>
      </c>
      <c r="G128" s="6" t="str">
        <f>'[1]Source'!DG71</f>
        <v>*1,15*1,15</v>
      </c>
      <c r="H128" s="8"/>
      <c r="I128" s="9">
        <f>ROUND(('[1]Source'!CT71/IF('[1]Source'!BA71&lt;&gt;0,'[1]Source'!BA71,1)*'[1]Source'!I71),2)</f>
        <v>4874.7</v>
      </c>
      <c r="J128" s="8">
        <f>'[1]Source'!BA71</f>
        <v>13.44</v>
      </c>
      <c r="K128" s="9">
        <f>'[1]Source'!S71</f>
        <v>65516.01</v>
      </c>
    </row>
    <row r="129" spans="1:11" ht="24.75">
      <c r="A129" s="8"/>
      <c r="B129" s="8"/>
      <c r="C129" s="8" t="s">
        <v>3</v>
      </c>
      <c r="D129" s="8"/>
      <c r="E129" s="8"/>
      <c r="F129" s="9">
        <f>'[1]Source'!AM71</f>
        <v>448.74</v>
      </c>
      <c r="G129" s="6" t="str">
        <f>'[1]Source'!DE71</f>
        <v>*1,25*1,15</v>
      </c>
      <c r="H129" s="8"/>
      <c r="I129" s="9">
        <f>ROUND(('[1]Source'!CR71/IF('[1]Source'!BB71&lt;&gt;0,'[1]Source'!BB71,1)*'[1]Source'!I71),2)</f>
        <v>1728.98</v>
      </c>
      <c r="J129" s="8">
        <f>'[1]Source'!BB71</f>
        <v>7.7</v>
      </c>
      <c r="K129" s="9">
        <f>'[1]Source'!Q71</f>
        <v>13313.12</v>
      </c>
    </row>
    <row r="130" spans="1:11" ht="24.75">
      <c r="A130" s="8"/>
      <c r="B130" s="8"/>
      <c r="C130" s="8" t="s">
        <v>4</v>
      </c>
      <c r="D130" s="8"/>
      <c r="E130" s="8"/>
      <c r="F130" s="8">
        <f>'[1]Source'!AN71</f>
        <v>106.45</v>
      </c>
      <c r="G130" s="6" t="str">
        <f>'[1]Source'!DF71</f>
        <v>*1,25*1,15</v>
      </c>
      <c r="H130" s="8"/>
      <c r="I130" s="9" t="str">
        <f>CONCATENATE("(",TEXT(+ROUND(('[1]Source'!CS71/IF(J130&lt;&gt;0,J130,1)*'[1]Source'!I71),2),"0.00"),")")</f>
        <v>(410.15)</v>
      </c>
      <c r="J130" s="8">
        <f>'[1]Source'!BS71</f>
        <v>13.44</v>
      </c>
      <c r="K130" s="8" t="str">
        <f>CONCATENATE("(",TEXT(+'[1]Source'!R71,"0.00"),")")</f>
        <v>(5512.38)</v>
      </c>
    </row>
    <row r="131" spans="1:11" ht="15">
      <c r="A131" s="8"/>
      <c r="B131" s="8"/>
      <c r="C131" s="8" t="s">
        <v>5</v>
      </c>
      <c r="D131" s="8" t="s">
        <v>6</v>
      </c>
      <c r="E131" s="8">
        <f>'[1]Source'!BZ71</f>
        <v>85</v>
      </c>
      <c r="F131" s="8"/>
      <c r="G131" s="8"/>
      <c r="H131" s="8"/>
      <c r="I131" s="9">
        <f>ROUND(('[1]Source'!FX71/100)*(ROUND(('[1]Source'!CT71/IF('[1]Source'!BA71&lt;&gt;0,'[1]Source'!BA71,1)*'[1]Source'!I71),2)+ROUND(('[1]Source'!CS71/IF('[1]Source'!BS71&lt;&gt;0,'[1]Source'!BS71,1)*'[1]Source'!I71),2)),2)</f>
        <v>4492.12</v>
      </c>
      <c r="J131" s="8">
        <f>'[1]Source'!AT71</f>
        <v>85</v>
      </c>
      <c r="K131" s="9">
        <f>'[1]Source'!X71</f>
        <v>55688.61</v>
      </c>
    </row>
    <row r="132" spans="1:11" ht="15">
      <c r="A132" s="8"/>
      <c r="B132" s="8"/>
      <c r="C132" s="8" t="s">
        <v>7</v>
      </c>
      <c r="D132" s="8" t="s">
        <v>6</v>
      </c>
      <c r="E132" s="8">
        <f>'[1]Source'!CA71</f>
        <v>44</v>
      </c>
      <c r="F132" s="8"/>
      <c r="G132" s="8"/>
      <c r="H132" s="8"/>
      <c r="I132" s="9">
        <f>ROUND(('[1]Source'!FY71/100)*(ROUND(('[1]Source'!CT71/IF('[1]Source'!BA71&lt;&gt;0,'[1]Source'!BA71,1)*'[1]Source'!I71),2)+ROUND(('[1]Source'!CS71/IF('[1]Source'!BS71&lt;&gt;0,'[1]Source'!BS71,1)*'[1]Source'!I71),2)),2)</f>
        <v>2325.33</v>
      </c>
      <c r="J132" s="8">
        <f>'[1]Source'!AU71</f>
        <v>44</v>
      </c>
      <c r="K132" s="9">
        <f>'[1]Source'!Y71</f>
        <v>28827.04</v>
      </c>
    </row>
    <row r="133" spans="1:11" ht="24.75">
      <c r="A133" s="10"/>
      <c r="B133" s="10"/>
      <c r="C133" s="10" t="s">
        <v>8</v>
      </c>
      <c r="D133" s="10" t="s">
        <v>9</v>
      </c>
      <c r="E133" s="10">
        <f>'[1]Source'!AQ71</f>
        <v>108.97</v>
      </c>
      <c r="F133" s="10"/>
      <c r="G133" s="11" t="str">
        <f>'[1]Source'!DI71</f>
        <v>*1,15*1,15</v>
      </c>
      <c r="H133" s="10"/>
      <c r="I133" s="12">
        <f>'[1]Source'!U71</f>
        <v>386.268487104</v>
      </c>
      <c r="J133" s="10"/>
      <c r="K133" s="10"/>
    </row>
    <row r="134" spans="9:11" ht="15">
      <c r="I134" s="13">
        <f>ROUND(('[1]Source'!CT71/IF('[1]Source'!BA71&lt;&gt;0,'[1]Source'!BA71,1)*'[1]Source'!I71),2)+ROUND(('[1]Source'!CR71/IF('[1]Source'!BB71&lt;&gt;0,'[1]Source'!BB71,1)*'[1]Source'!I71),2)+ROUND(('[1]Source'!CQ71/IF('[1]Source'!BC71&lt;&gt;0,'[1]Source'!BC71,1)*'[1]Source'!I71),2)+SUM(I131:I132)</f>
        <v>13421.130000000001</v>
      </c>
      <c r="J134" s="14"/>
      <c r="K134" s="13">
        <f>'[1]Source'!O71+SUM(K131:K132)</f>
        <v>163344.78</v>
      </c>
    </row>
    <row r="135" spans="1:11" ht="15">
      <c r="A135" s="6" t="str">
        <f>'[1]Source'!E72</f>
        <v>19</v>
      </c>
      <c r="B135" s="6" t="str">
        <f>'[1]Source'!F72</f>
        <v>ЦЕНА ПОСТАВЩИКА</v>
      </c>
      <c r="C135" s="6" t="str">
        <f>'[1]Source'!G72</f>
        <v>ЭПОКСИДНАЯ ПРИТИРОЧНАЯ МАССА "Nanten AR"</v>
      </c>
      <c r="D135" s="7" t="str">
        <f>'[1]Source'!H72</f>
        <v>л</v>
      </c>
      <c r="E135" s="8">
        <f>ROUND('[1]Source'!I72,6)</f>
        <v>307.2</v>
      </c>
      <c r="F135" s="8"/>
      <c r="G135" s="8"/>
      <c r="H135" s="8"/>
      <c r="I135" s="8"/>
      <c r="J135" s="6">
        <f>'[1]Source'!BO72</f>
      </c>
      <c r="K135" s="8"/>
    </row>
    <row r="136" spans="1:11" ht="15">
      <c r="A136" s="10"/>
      <c r="B136" s="10"/>
      <c r="C136" s="10" t="s">
        <v>10</v>
      </c>
      <c r="D136" s="10"/>
      <c r="E136" s="10"/>
      <c r="F136" s="12">
        <f>'[1]Source'!AL72</f>
        <v>740</v>
      </c>
      <c r="G136" s="11" t="str">
        <f>'[1]Source'!DD72</f>
        <v>/1,18</v>
      </c>
      <c r="H136" s="10"/>
      <c r="I136" s="12">
        <f>ROUND(('[1]Source'!CQ72/IF('[1]Source'!BC72&lt;&gt;0,'[1]Source'!BC72,1)*'[1]Source'!I72),2)</f>
        <v>192650.85</v>
      </c>
      <c r="J136" s="10">
        <f>'[1]Source'!BC72</f>
        <v>1</v>
      </c>
      <c r="K136" s="12">
        <f>'[1]Source'!P72</f>
        <v>192650.85</v>
      </c>
    </row>
    <row r="137" spans="9:11" ht="15">
      <c r="I137" s="13">
        <f>ROUND(('[1]Source'!CT72/IF('[1]Source'!BA72&lt;&gt;0,'[1]Source'!BA72,1)*'[1]Source'!I72),2)+ROUND(('[1]Source'!CR72/IF('[1]Source'!BB72&lt;&gt;0,'[1]Source'!BB72,1)*'[1]Source'!I72),2)+ROUND(('[1]Source'!CQ72/IF('[1]Source'!BC72&lt;&gt;0,'[1]Source'!BC72,1)*'[1]Source'!I72),2)</f>
        <v>192650.85</v>
      </c>
      <c r="J137" s="14"/>
      <c r="K137" s="13">
        <f>'[1]Source'!O72</f>
        <v>192650.85</v>
      </c>
    </row>
    <row r="139" spans="1:11" ht="15">
      <c r="A139" s="14"/>
      <c r="B139" s="14"/>
      <c r="C139" s="14" t="s">
        <v>11</v>
      </c>
      <c r="D139" s="14"/>
      <c r="E139" s="14"/>
      <c r="F139" s="14"/>
      <c r="G139" s="14"/>
      <c r="H139" s="42">
        <f>SUM(M64:M138)</f>
        <v>0</v>
      </c>
      <c r="I139" s="42"/>
      <c r="J139" s="42">
        <f>ROUND('[1]Source'!AB58+'[1]Source'!AK58+'[1]Source'!AL58,2)</f>
        <v>739522.17</v>
      </c>
      <c r="K139" s="42"/>
    </row>
    <row r="142" spans="1:11" ht="15">
      <c r="A142" s="14"/>
      <c r="B142" s="14"/>
      <c r="C142" s="14" t="s">
        <v>12</v>
      </c>
      <c r="D142" s="14"/>
      <c r="E142" s="14"/>
      <c r="F142" s="14"/>
      <c r="G142" s="14"/>
      <c r="H142" s="42">
        <f>H60+H139</f>
        <v>0</v>
      </c>
      <c r="I142" s="42"/>
      <c r="J142" s="42">
        <f>ROUND('[1]Source'!O90+'[1]Source'!X90+'[1]Source'!Y90,2)</f>
        <v>1102447.04</v>
      </c>
      <c r="K142" s="42"/>
    </row>
    <row r="144" spans="3:11" ht="15">
      <c r="C144" s="15" t="s">
        <v>13</v>
      </c>
      <c r="D144" s="43" t="str">
        <f>'[1]Source'!G90</f>
        <v>Новая локальная смета</v>
      </c>
      <c r="E144" s="43"/>
      <c r="F144" s="43"/>
      <c r="G144" s="43"/>
      <c r="H144" s="43"/>
      <c r="I144" s="43"/>
      <c r="J144" s="43"/>
      <c r="K144" s="43"/>
    </row>
    <row r="145" spans="3:11" ht="15">
      <c r="C145" s="37" t="str">
        <f>'[1]Source'!H105</f>
        <v>Итого</v>
      </c>
      <c r="D145" s="37"/>
      <c r="E145" s="37"/>
      <c r="F145" s="37"/>
      <c r="G145" s="37"/>
      <c r="H145" s="37"/>
      <c r="I145" s="37"/>
      <c r="J145" s="38">
        <f>'[1]Source'!F105</f>
        <v>1131096.95</v>
      </c>
      <c r="K145" s="39"/>
    </row>
    <row r="146" spans="3:11" ht="15">
      <c r="C146" s="37" t="str">
        <f>'[1]Source'!H106</f>
        <v>НДС 18 %</v>
      </c>
      <c r="D146" s="37"/>
      <c r="E146" s="37"/>
      <c r="F146" s="37"/>
      <c r="G146" s="37"/>
      <c r="H146" s="37"/>
      <c r="I146" s="37"/>
      <c r="J146" s="38">
        <f>'[1]Source'!F106</f>
        <v>203597.45</v>
      </c>
      <c r="K146" s="39"/>
    </row>
    <row r="147" spans="3:11" ht="15">
      <c r="C147" s="37" t="str">
        <f>'[1]Source'!H107</f>
        <v>Всего</v>
      </c>
      <c r="D147" s="37"/>
      <c r="E147" s="37"/>
      <c r="F147" s="37"/>
      <c r="G147" s="37"/>
      <c r="H147" s="37"/>
      <c r="I147" s="37"/>
      <c r="J147" s="38">
        <f>'[1]Source'!F107</f>
        <v>1334694.4</v>
      </c>
      <c r="K147" s="39"/>
    </row>
    <row r="150" spans="2:7" ht="15">
      <c r="B150" s="33" t="s">
        <v>14</v>
      </c>
      <c r="C150" s="34"/>
      <c r="D150" s="34"/>
      <c r="E150" s="34"/>
      <c r="F150" s="34"/>
      <c r="G150" s="34"/>
    </row>
    <row r="151" spans="2:7" ht="36.75">
      <c r="B151" s="16" t="s">
        <v>15</v>
      </c>
      <c r="C151" s="16" t="s">
        <v>16</v>
      </c>
      <c r="D151" s="16" t="s">
        <v>17</v>
      </c>
      <c r="E151" s="16" t="s">
        <v>18</v>
      </c>
      <c r="F151" s="16" t="s">
        <v>0</v>
      </c>
      <c r="G151" s="17" t="s">
        <v>19</v>
      </c>
    </row>
    <row r="152" spans="2:7" ht="15">
      <c r="B152" s="2">
        <v>1</v>
      </c>
      <c r="C152" s="2">
        <v>2</v>
      </c>
      <c r="D152" s="2">
        <v>3</v>
      </c>
      <c r="E152" s="2">
        <v>4</v>
      </c>
      <c r="F152" s="2">
        <v>5</v>
      </c>
      <c r="G152" s="3">
        <v>6</v>
      </c>
    </row>
    <row r="153" spans="2:7" ht="15">
      <c r="B153" s="27" t="s">
        <v>20</v>
      </c>
      <c r="C153" s="28"/>
      <c r="D153" s="28"/>
      <c r="E153" s="28"/>
      <c r="F153" s="28"/>
      <c r="G153" s="28"/>
    </row>
    <row r="154" spans="2:7" ht="15">
      <c r="B154" s="1" t="str">
        <f>'[1]SmtRes'!I52</f>
        <v>9999990008</v>
      </c>
      <c r="C154" s="17" t="str">
        <f>'[1]SmtRes'!K52</f>
        <v>ТРУДОЗАТРАТЫ РАБОЧИХ (ЭСН)</v>
      </c>
      <c r="D154" s="1" t="str">
        <f>'[1]SmtRes'!O52</f>
        <v>чел.-ч.</v>
      </c>
      <c r="E154" s="1" t="e">
        <f>SUM('[1]RV_Data'!F1:'[1]RV_Data'!F13)</f>
        <v>#REF!</v>
      </c>
      <c r="F154" s="18">
        <f>ROUND('[1]SmtRes'!AD52,2)</f>
        <v>0</v>
      </c>
      <c r="G154" s="18" t="e">
        <f>SUM('[1]RV_Data'!H1:'[1]RV_Data'!H13)</f>
        <v>#REF!</v>
      </c>
    </row>
    <row r="155" spans="2:7" ht="15">
      <c r="B155" s="27" t="s">
        <v>21</v>
      </c>
      <c r="C155" s="27"/>
      <c r="D155" s="27"/>
      <c r="E155" s="27"/>
      <c r="F155" s="35" t="e">
        <f>SUM(G154:G154)</f>
        <v>#REF!</v>
      </c>
      <c r="G155" s="36"/>
    </row>
    <row r="156" spans="2:7" ht="15">
      <c r="B156" s="27" t="s">
        <v>22</v>
      </c>
      <c r="C156" s="28"/>
      <c r="D156" s="28"/>
      <c r="E156" s="28"/>
      <c r="F156" s="28"/>
      <c r="G156" s="28"/>
    </row>
    <row r="157" spans="2:7" ht="15">
      <c r="B157" s="1" t="str">
        <f>'[1]SmtRes'!I53</f>
        <v>2.0-0-0</v>
      </c>
      <c r="C157" s="17" t="str">
        <f>'[1]SmtRes'!K53</f>
        <v>СТОИМОСТЬ ПРОЧИХ МАШИН (ЭСН)</v>
      </c>
      <c r="D157" s="1" t="str">
        <f>'[1]SmtRes'!O53</f>
        <v>руб.</v>
      </c>
      <c r="E157" s="1" t="e">
        <f>SUM('[1]RV_Data'!F14:'[1]RV_Data'!F20)</f>
        <v>#REF!</v>
      </c>
      <c r="F157" s="18">
        <f>ROUND('[1]SmtRes'!AB53,2)</f>
        <v>1</v>
      </c>
      <c r="G157" s="18" t="e">
        <f>SUM('[1]RV_Data'!H14:'[1]RV_Data'!H20)</f>
        <v>#REF!</v>
      </c>
    </row>
    <row r="158" spans="2:7" ht="24.75">
      <c r="B158" s="1" t="str">
        <f>'[1]SmtRes'!I47</f>
        <v>2.1-10-12</v>
      </c>
      <c r="C158" s="17" t="str">
        <f>'[1]SmtRes'!K47</f>
        <v>ЭЛЕКТРОКОМПРЕССОРЫ ПРИЦЕПНЫЕ, ПРОИЗВОДИТЕЛЬНОСТЬ ДО 3,5 М3/МИН</v>
      </c>
      <c r="D158" s="1" t="str">
        <f>'[1]SmtRes'!O47</f>
        <v>маш.-ч</v>
      </c>
      <c r="E158" s="1">
        <f>SUM('[1]RV_Data'!F21:'[1]RV_Data'!F22)</f>
        <v>8.2432</v>
      </c>
      <c r="F158" s="18">
        <f>ROUND('[1]SmtRes'!AB47,2)</f>
        <v>17.32</v>
      </c>
      <c r="G158" s="18">
        <f>SUM('[1]RV_Data'!H21:'[1]RV_Data'!H22)</f>
        <v>142.78</v>
      </c>
    </row>
    <row r="159" spans="2:7" ht="15">
      <c r="B159" s="1" t="str">
        <f>'[1]SmtRes'!I27</f>
        <v>2.1-14-13</v>
      </c>
      <c r="C159" s="17" t="str">
        <f>'[1]SmtRes'!K27</f>
        <v>ПЫЛЕСОСЫ</v>
      </c>
      <c r="D159" s="1" t="str">
        <f>'[1]SmtRes'!O27</f>
        <v>маш.-ч</v>
      </c>
      <c r="E159" s="1">
        <f>SUM('[1]RV_Data'!F23:'[1]RV_Data'!F23)</f>
        <v>6.624</v>
      </c>
      <c r="F159" s="18">
        <f>ROUND('[1]SmtRes'!AB27,2)</f>
        <v>8.65</v>
      </c>
      <c r="G159" s="18">
        <f>SUM('[1]RV_Data'!H23:'[1]RV_Data'!H23)</f>
        <v>57.3</v>
      </c>
    </row>
    <row r="160" spans="2:7" ht="15">
      <c r="B160" s="1" t="str">
        <f>'[1]SmtRes'!I33</f>
        <v>2.1-30-10</v>
      </c>
      <c r="C160" s="17" t="str">
        <f>'[1]SmtRes'!K33</f>
        <v>ПЕРФОРАТОРЫ</v>
      </c>
      <c r="D160" s="1" t="str">
        <f>'[1]SmtRes'!O33</f>
        <v>маш.-ч</v>
      </c>
      <c r="E160" s="1">
        <f>SUM('[1]RV_Data'!F24:'[1]RV_Data'!F24)</f>
        <v>150.64999999999998</v>
      </c>
      <c r="F160" s="18">
        <f>ROUND('[1]SmtRes'!AB33,2)</f>
        <v>1.59</v>
      </c>
      <c r="G160" s="18">
        <f>SUM('[1]RV_Data'!H24:'[1]RV_Data'!H24)</f>
        <v>239.53</v>
      </c>
    </row>
    <row r="161" spans="2:7" ht="15">
      <c r="B161" s="1" t="str">
        <f>'[1]SmtRes'!I28</f>
        <v>2.1-30-19</v>
      </c>
      <c r="C161" s="17" t="str">
        <f>'[1]SmtRes'!K28</f>
        <v>МАШИНЫ ШЛИФОВАЛЬНЫЕ ЭЛЕКТРИЧЕСКИЕ</v>
      </c>
      <c r="D161" s="1" t="str">
        <f>'[1]SmtRes'!O28</f>
        <v>маш.-ч</v>
      </c>
      <c r="E161" s="1">
        <f>SUM('[1]RV_Data'!F25:'[1]RV_Data'!F25)</f>
        <v>101.5312</v>
      </c>
      <c r="F161" s="18">
        <f>ROUND('[1]SmtRes'!AB28,2)</f>
        <v>0.68</v>
      </c>
      <c r="G161" s="18">
        <f>SUM('[1]RV_Data'!H25:'[1]RV_Data'!H25)</f>
        <v>69.04</v>
      </c>
    </row>
    <row r="162" spans="2:7" ht="15">
      <c r="B162" s="1" t="str">
        <f>'[1]SmtRes'!I8</f>
        <v>2.1-4-31</v>
      </c>
      <c r="C162" s="17" t="str">
        <f>'[1]SmtRes'!K8</f>
        <v>ЛЕБЕДКИ ЭЛЕКТРИЧЕСКИЕ, ГРУЗОПОДЪЕМНОСТЬ ДО 1,5 Т</v>
      </c>
      <c r="D162" s="1" t="str">
        <f>'[1]SmtRes'!O8</f>
        <v>маш.-ч</v>
      </c>
      <c r="E162" s="1">
        <f>SUM('[1]RV_Data'!F26:'[1]RV_Data'!F26)</f>
        <v>26.626639999999995</v>
      </c>
      <c r="F162" s="18">
        <f>ROUND('[1]SmtRes'!AB8,2)</f>
        <v>2.78</v>
      </c>
      <c r="G162" s="18">
        <f>SUM('[1]RV_Data'!H26:'[1]RV_Data'!H26)</f>
        <v>74.02</v>
      </c>
    </row>
    <row r="163" spans="2:7" ht="15">
      <c r="B163" s="1" t="str">
        <f>'[1]SmtRes'!I24</f>
        <v>2.1-5-40</v>
      </c>
      <c r="C163" s="17" t="str">
        <f>'[1]SmtRes'!K24</f>
        <v>НАРЕЗЧИКИ ШВОВ В СВЕЖЕУЛОЖЕННОМ ЦЕМЕНТОБЕТОНЕ</v>
      </c>
      <c r="D163" s="1" t="str">
        <f>'[1]SmtRes'!O24</f>
        <v>маш.-ч</v>
      </c>
      <c r="E163" s="1">
        <f>SUM('[1]RV_Data'!F27:'[1]RV_Data'!F27)</f>
        <v>18.52995</v>
      </c>
      <c r="F163" s="18">
        <f>ROUND('[1]SmtRes'!AB24,2)</f>
        <v>167.7</v>
      </c>
      <c r="G163" s="18">
        <f>SUM('[1]RV_Data'!H27:'[1]RV_Data'!H27)</f>
        <v>3107.47</v>
      </c>
    </row>
    <row r="164" spans="2:7" ht="15">
      <c r="B164" s="1" t="str">
        <f>'[1]SmtRes'!I54</f>
        <v>2.1-6-24</v>
      </c>
      <c r="C164" s="17" t="str">
        <f>'[1]SmtRes'!K54</f>
        <v>РАСТВОРОСМЕСИТЕЛИ ПЕРЕДВИЖНЫЕ, ЕМКОСТЬ ДО 65 Л</v>
      </c>
      <c r="D164" s="1" t="str">
        <f>'[1]SmtRes'!O54</f>
        <v>маш.-ч</v>
      </c>
      <c r="E164" s="1">
        <f>SUM('[1]RV_Data'!F28:'[1]RV_Data'!F28)</f>
        <v>0.184</v>
      </c>
      <c r="F164" s="18">
        <f>ROUND('[1]SmtRes'!AB54,2)</f>
        <v>14.67</v>
      </c>
      <c r="G164" s="18">
        <f>SUM('[1]RV_Data'!H28:'[1]RV_Data'!H28)</f>
        <v>2.7</v>
      </c>
    </row>
    <row r="165" spans="2:7" ht="15">
      <c r="B165" s="1" t="str">
        <f>'[1]SmtRes'!I20</f>
        <v>2.1-6-51</v>
      </c>
      <c r="C165" s="17" t="str">
        <f>'[1]SmtRes'!K20</f>
        <v>ВИБРАТОРЫ ПОВЕРХНОСТНЫЕ</v>
      </c>
      <c r="D165" s="1" t="str">
        <f>'[1]SmtRes'!O20</f>
        <v>маш.-ч</v>
      </c>
      <c r="E165" s="1">
        <f>SUM('[1]RV_Data'!F29:'[1]RV_Data'!F30)</f>
        <v>132.66400000000002</v>
      </c>
      <c r="F165" s="18">
        <f>ROUND('[1]SmtRes'!AB20,2)</f>
        <v>1.61</v>
      </c>
      <c r="G165" s="18">
        <f>SUM('[1]RV_Data'!H29:'[1]RV_Data'!H30)</f>
        <v>213.59</v>
      </c>
    </row>
    <row r="166" spans="2:7" ht="15">
      <c r="B166" s="27" t="s">
        <v>21</v>
      </c>
      <c r="C166" s="27"/>
      <c r="D166" s="27"/>
      <c r="E166" s="27"/>
      <c r="F166" s="35" t="e">
        <f>SUM(G157:G165)</f>
        <v>#REF!</v>
      </c>
      <c r="G166" s="36"/>
    </row>
    <row r="167" spans="2:7" ht="15">
      <c r="B167" s="27" t="s">
        <v>23</v>
      </c>
      <c r="C167" s="28"/>
      <c r="D167" s="28"/>
      <c r="E167" s="28"/>
      <c r="F167" s="28"/>
      <c r="G167" s="28"/>
    </row>
    <row r="168" spans="2:7" ht="15">
      <c r="B168" s="1" t="str">
        <f>'[1]SmtRes'!I9</f>
        <v>1.0-0-0</v>
      </c>
      <c r="C168" s="17" t="str">
        <f>'[1]SmtRes'!K9</f>
        <v>СТОИМОСТЬ ПРОЧИХ МАТЕРИАЛОВ (ЭСН)</v>
      </c>
      <c r="D168" s="1" t="str">
        <f>'[1]SmtRes'!O9</f>
        <v>руб.</v>
      </c>
      <c r="E168" s="1">
        <f>SUM('[1]RV_Data'!F31:'[1]RV_Data'!F31)</f>
        <v>31.520832</v>
      </c>
      <c r="F168" s="18">
        <f>ROUND('[1]SmtRes'!AA9,2)</f>
        <v>1</v>
      </c>
      <c r="G168" s="18">
        <f>SUM('[1]RV_Data'!H31:'[1]RV_Data'!H31)</f>
        <v>31.52</v>
      </c>
    </row>
    <row r="169" spans="2:7" ht="24.75">
      <c r="B169" s="1" t="str">
        <f>'[1]SmtRes'!I25</f>
        <v>1.1-1-1019</v>
      </c>
      <c r="C169" s="17" t="str">
        <f>'[1]SmtRes'!K25</f>
        <v>МАТЕРИАЛ РУЛОННЫЙ КРОВЕЛЬНЫЙ, РУБЕРОИД, МАРКА РКП-350, С ПЫЛЕВИДНОЙ ПОСЫПКОЙ</v>
      </c>
      <c r="D169" s="1" t="str">
        <f>'[1]SmtRes'!O25</f>
        <v>м2</v>
      </c>
      <c r="E169" s="1">
        <f>SUM('[1]RV_Data'!F32:'[1]RV_Data'!F32)</f>
        <v>0</v>
      </c>
      <c r="F169" s="18">
        <f>ROUND('[1]SmtRes'!AA25,2)</f>
        <v>4.19</v>
      </c>
      <c r="G169" s="18">
        <f>SUM('[1]RV_Data'!H32:'[1]RV_Data'!H32)</f>
        <v>0</v>
      </c>
    </row>
    <row r="170" spans="2:7" ht="15">
      <c r="B170" s="1" t="str">
        <f>'[1]SmtRes'!I34</f>
        <v>1.1-1-118</v>
      </c>
      <c r="C170" s="17" t="str">
        <f>'[1]SmtRes'!K34</f>
        <v>ВОДА</v>
      </c>
      <c r="D170" s="1" t="str">
        <f>'[1]SmtRes'!O34</f>
        <v>м3</v>
      </c>
      <c r="E170" s="1" t="e">
        <f>SUM('[1]RV_Data'!F33:'[1]RV_Data'!F35)</f>
        <v>#REF!</v>
      </c>
      <c r="F170" s="18">
        <f>ROUND('[1]SmtRes'!AA34,2)</f>
        <v>7.07</v>
      </c>
      <c r="G170" s="18" t="e">
        <f>SUM('[1]RV_Data'!H33:'[1]RV_Data'!H35)</f>
        <v>#REF!</v>
      </c>
    </row>
    <row r="171" spans="2:7" ht="15">
      <c r="B171" s="1" t="str">
        <f>'[1]SmtRes'!I10</f>
        <v>1.1-1-1566</v>
      </c>
      <c r="C171" s="17" t="str">
        <f>'[1]SmtRes'!K10</f>
        <v>ЭЛЕКТРОДЫ, МАРКА Э-42, 46, 50, ДИАМЕТР 4 - 6 ММ</v>
      </c>
      <c r="D171" s="1" t="str">
        <f>'[1]SmtRes'!O10</f>
        <v>т</v>
      </c>
      <c r="E171" s="1">
        <f>SUM('[1]RV_Data'!F36:'[1]RV_Data'!F36)</f>
        <v>0.0023952</v>
      </c>
      <c r="F171" s="18">
        <f>ROUND('[1]SmtRes'!AA10,2)</f>
        <v>7191.81</v>
      </c>
      <c r="G171" s="18">
        <f>SUM('[1]RV_Data'!H36:'[1]RV_Data'!H36)</f>
        <v>17.23</v>
      </c>
    </row>
    <row r="172" spans="2:7" ht="15">
      <c r="B172" s="1" t="str">
        <f>'[1]SmtRes'!I48</f>
        <v>1.1-1-179</v>
      </c>
      <c r="C172" s="17" t="str">
        <f>'[1]SmtRes'!K48</f>
        <v>ДИБУТИЛФТАЛАТ, МАРКА ДБ</v>
      </c>
      <c r="D172" s="1" t="str">
        <f>'[1]SmtRes'!O48</f>
        <v>кг</v>
      </c>
      <c r="E172" s="1">
        <f>SUM('[1]RV_Data'!F37:'[1]RV_Data'!F37)</f>
        <v>0</v>
      </c>
      <c r="F172" s="18">
        <f>ROUND('[1]SmtRes'!AA48,2)</f>
        <v>17.17</v>
      </c>
      <c r="G172" s="18">
        <f>SUM('[1]RV_Data'!H37:'[1]RV_Data'!H37)</f>
        <v>0</v>
      </c>
    </row>
    <row r="173" spans="2:7" ht="15">
      <c r="B173" s="1" t="str">
        <f>'[1]SmtRes'!I39</f>
        <v>1.1-1-738</v>
      </c>
      <c r="C173" s="17" t="str">
        <f>'[1]SmtRes'!K39</f>
        <v>ОТВЕРДИТЕЛИ МАСЛЯНЫХ КРАСОК</v>
      </c>
      <c r="D173" s="1" t="str">
        <f>'[1]SmtRes'!O39</f>
        <v>кг</v>
      </c>
      <c r="E173" s="1">
        <f>SUM('[1]RV_Data'!F38:'[1]RV_Data'!F38)</f>
        <v>2.56</v>
      </c>
      <c r="F173" s="18">
        <f>ROUND('[1]SmtRes'!AA39,2)</f>
        <v>61.49</v>
      </c>
      <c r="G173" s="18">
        <f>SUM('[1]RV_Data'!H38:'[1]RV_Data'!H38)</f>
        <v>157.41</v>
      </c>
    </row>
    <row r="174" spans="2:7" ht="15">
      <c r="B174" s="1" t="str">
        <f>'[1]SmtRes'!I44</f>
        <v>1.1-1-766</v>
      </c>
      <c r="C174" s="17" t="str">
        <f>'[1]SmtRes'!K44</f>
        <v>ПЕСОК ДЛЯ СТРОИТЕЛЬНЫХ РАБОТ, РЯДОВОЙ</v>
      </c>
      <c r="D174" s="1" t="str">
        <f>'[1]SmtRes'!O44</f>
        <v>м3</v>
      </c>
      <c r="E174" s="1">
        <f>SUM('[1]RV_Data'!F39:'[1]RV_Data'!F40)</f>
        <v>28.160000000000004</v>
      </c>
      <c r="F174" s="18">
        <f>ROUND('[1]SmtRes'!AA44,2)</f>
        <v>104.99</v>
      </c>
      <c r="G174" s="18">
        <f>SUM('[1]RV_Data'!H39:'[1]RV_Data'!H40)</f>
        <v>2956.52</v>
      </c>
    </row>
    <row r="175" spans="2:7" ht="15">
      <c r="B175" s="1" t="str">
        <f>'[1]SmtRes'!I49</f>
        <v>1.1-1-934</v>
      </c>
      <c r="C175" s="17" t="str">
        <f>'[1]SmtRes'!K49</f>
        <v>ПОЛИЭТИЛЕНПОЛИАМИН</v>
      </c>
      <c r="D175" s="1" t="str">
        <f>'[1]SmtRes'!O49</f>
        <v>кг</v>
      </c>
      <c r="E175" s="1">
        <f>SUM('[1]RV_Data'!F41:'[1]RV_Data'!F41)</f>
        <v>0</v>
      </c>
      <c r="F175" s="18">
        <f>ROUND('[1]SmtRes'!AA49,2)</f>
        <v>50.38</v>
      </c>
      <c r="G175" s="18">
        <f>SUM('[1]RV_Data'!H41:'[1]RV_Data'!H41)</f>
        <v>0</v>
      </c>
    </row>
    <row r="176" spans="2:7" ht="15">
      <c r="B176" s="1" t="str">
        <f>'[1]SmtRes'!I40</f>
        <v>1.1-1-995</v>
      </c>
      <c r="C176" s="17" t="str">
        <f>'[1]SmtRes'!K40</f>
        <v>РАСТВОРИТЕЛИ, МАРКА Р-4</v>
      </c>
      <c r="D176" s="1" t="str">
        <f>'[1]SmtRes'!O40</f>
        <v>кг</v>
      </c>
      <c r="E176" s="1">
        <f>SUM('[1]RV_Data'!F42:'[1]RV_Data'!F42)</f>
        <v>5.888</v>
      </c>
      <c r="F176" s="18">
        <f>ROUND('[1]SmtRes'!AA40,2)</f>
        <v>8.6</v>
      </c>
      <c r="G176" s="18">
        <f>SUM('[1]RV_Data'!H42:'[1]RV_Data'!H42)</f>
        <v>50.61</v>
      </c>
    </row>
    <row r="177" spans="2:7" ht="15">
      <c r="B177" s="1" t="str">
        <f>'[1]SmtRes'!I30</f>
        <v>1.1-2-92</v>
      </c>
      <c r="C177" s="17" t="str">
        <f>'[1]SmtRes'!K30</f>
        <v>БРУСКИ КАРБОРУНДЫ МЕЛКОГО ЗЕРНА</v>
      </c>
      <c r="D177" s="1" t="str">
        <f>'[1]SmtRes'!O30</f>
        <v>кг</v>
      </c>
      <c r="E177" s="1">
        <f>SUM('[1]RV_Data'!F43:'[1]RV_Data'!F43)</f>
        <v>5.12</v>
      </c>
      <c r="F177" s="18">
        <f>ROUND('[1]SmtRes'!AA30,2)</f>
        <v>24.76</v>
      </c>
      <c r="G177" s="18">
        <f>SUM('[1]RV_Data'!H43:'[1]RV_Data'!H43)</f>
        <v>126.77</v>
      </c>
    </row>
    <row r="178" spans="2:7" ht="24.75">
      <c r="B178" s="1" t="str">
        <f>'[1]SmtRes'!I21</f>
        <v>1.3-1-40</v>
      </c>
      <c r="C178" s="17" t="str">
        <f>'[1]SmtRes'!K21</f>
        <v>СМЕСИ БЕТОННЫЕ, БСГ, ТЯЖЕЛОГО БЕТОНА НА ГРАНИТНОМ ЩЕБНЕ, КЛАСС ПРОЧНОСТИ: В22,5 (М300)</v>
      </c>
      <c r="D178" s="1" t="str">
        <f>'[1]SmtRes'!O21</f>
        <v>м3</v>
      </c>
      <c r="E178" s="1">
        <f>SUM('[1]RV_Data'!F44:'[1]RV_Data'!F45)</f>
        <v>30.85806592</v>
      </c>
      <c r="F178" s="18">
        <f>ROUND('[1]SmtRes'!AA21,2)</f>
        <v>735.27</v>
      </c>
      <c r="G178" s="18">
        <f>SUM('[1]RV_Data'!H44:'[1]RV_Data'!H45)</f>
        <v>22689.01</v>
      </c>
    </row>
    <row r="179" spans="2:7" ht="24.75">
      <c r="B179" s="1" t="str">
        <f>'[1]SmtRes'!I35</f>
        <v>1.3-2-56</v>
      </c>
      <c r="C179" s="17" t="str">
        <f>'[1]SmtRes'!K35</f>
        <v>СМЕСИ СУХИЕ ГИДРОИЗОЛЯЦИОННЫЕ, МАРКА "ТАМ СТОП 70" (ФИРМА "TAM INTERNATIONAL")</v>
      </c>
      <c r="D179" s="1" t="str">
        <f>'[1]SmtRes'!O35</f>
        <v>кг</v>
      </c>
      <c r="E179" s="1">
        <f>SUM('[1]RV_Data'!F46:'[1]RV_Data'!F46)</f>
        <v>0</v>
      </c>
      <c r="F179" s="18">
        <f>ROUND('[1]SmtRes'!AA35,2)</f>
        <v>37.74</v>
      </c>
      <c r="G179" s="18">
        <f>SUM('[1]RV_Data'!H46:'[1]RV_Data'!H46)</f>
        <v>0</v>
      </c>
    </row>
    <row r="180" spans="2:7" ht="15">
      <c r="B180" s="1" t="str">
        <f>'[1]SmtRes'!I11</f>
        <v>1297020000</v>
      </c>
      <c r="C180" s="17" t="str">
        <f>'[1]SmtRes'!K11</f>
        <v>БОЛТЫ СТРОИТЕЛЬНЫЕ С ГАЙКАМИ И ШАЙБАМИ</v>
      </c>
      <c r="D180" s="1" t="str">
        <f>'[1]SmtRes'!O11</f>
        <v>т</v>
      </c>
      <c r="E180" s="1">
        <f>SUM('[1]RV_Data'!F47:'[1]RV_Data'!F47)</f>
        <v>0.0047904</v>
      </c>
      <c r="F180" s="18">
        <f>ROUND('[1]SmtRes'!AA11,2)</f>
        <v>0</v>
      </c>
      <c r="G180" s="18">
        <f>SUM('[1]RV_Data'!H47:'[1]RV_Data'!H47)</f>
        <v>0</v>
      </c>
    </row>
    <row r="181" spans="2:7" ht="15">
      <c r="B181" s="1" t="str">
        <f>'[1]SmtRes'!I50</f>
        <v>2225010000</v>
      </c>
      <c r="C181" s="17" t="str">
        <f>'[1]SmtRes'!K50</f>
        <v>СМОЛА ЭПОКСИДНАЯ ЭД-20</v>
      </c>
      <c r="D181" s="1" t="str">
        <f>'[1]SmtRes'!O50</f>
        <v>кг</v>
      </c>
      <c r="E181" s="1">
        <f>SUM('[1]RV_Data'!F48:'[1]RV_Data'!F48)</f>
        <v>0</v>
      </c>
      <c r="F181" s="18">
        <f>ROUND('[1]SmtRes'!AA50,2)</f>
        <v>0</v>
      </c>
      <c r="G181" s="18">
        <f>SUM('[1]RV_Data'!H48:'[1]RV_Data'!H48)</f>
        <v>0</v>
      </c>
    </row>
    <row r="182" spans="2:7" ht="15">
      <c r="B182" s="1" t="str">
        <f>'[1]SmtRes'!I55</f>
        <v>2257630000</v>
      </c>
      <c r="C182" s="17" t="str">
        <f>'[1]SmtRes'!K55</f>
        <v>КОМПОЗИЦИЯ ПОЛИМЕРНАЯ "ЭЛАД"</v>
      </c>
      <c r="D182" s="1" t="str">
        <f>'[1]SmtRes'!O55</f>
        <v>кг</v>
      </c>
      <c r="E182" s="1">
        <f>SUM('[1]RV_Data'!F49:'[1]RV_Data'!F49)</f>
        <v>1015.552</v>
      </c>
      <c r="F182" s="18">
        <f>ROUND('[1]SmtRes'!AA55,2)</f>
        <v>0</v>
      </c>
      <c r="G182" s="18">
        <f>SUM('[1]RV_Data'!H49:'[1]RV_Data'!H49)</f>
        <v>0</v>
      </c>
    </row>
    <row r="183" spans="2:7" ht="15">
      <c r="B183" s="1" t="str">
        <f>'[1]SmtRes'!I41</f>
        <v>2312540000</v>
      </c>
      <c r="C183" s="17" t="str">
        <f>'[1]SmtRes'!K41</f>
        <v>ШПАТЛЕВКА ЭПОКСИДНАЯ ЭП-0010 КРАСНО-КОРИЧНЕВАЯ</v>
      </c>
      <c r="D183" s="1" t="str">
        <f>'[1]SmtRes'!O41</f>
        <v>кг</v>
      </c>
      <c r="E183" s="1">
        <f>SUM('[1]RV_Data'!F50:'[1]RV_Data'!F50)</f>
        <v>28.928</v>
      </c>
      <c r="F183" s="18">
        <f>ROUND('[1]SmtRes'!AA41,2)</f>
        <v>0</v>
      </c>
      <c r="G183" s="18">
        <f>SUM('[1]RV_Data'!H50:'[1]RV_Data'!H50)</f>
        <v>0</v>
      </c>
    </row>
    <row r="184" spans="2:7" ht="15">
      <c r="B184" s="1" t="str">
        <f>'[1]SmtRes'!I51</f>
        <v>2319100000</v>
      </c>
      <c r="C184" s="17" t="str">
        <f>'[1]SmtRes'!K51</f>
        <v>РАСТВОРИТЕЛЬ Р-4</v>
      </c>
      <c r="D184" s="1" t="str">
        <f>'[1]SmtRes'!O51</f>
        <v>кг</v>
      </c>
      <c r="E184" s="1">
        <f>SUM('[1]RV_Data'!F51:'[1]RV_Data'!F51)</f>
        <v>0</v>
      </c>
      <c r="F184" s="18">
        <f>ROUND('[1]SmtRes'!AA51,2)</f>
        <v>0</v>
      </c>
      <c r="G184" s="18">
        <f>SUM('[1]RV_Data'!H51:'[1]RV_Data'!H51)</f>
        <v>0</v>
      </c>
    </row>
    <row r="185" spans="2:7" ht="15">
      <c r="B185" s="1" t="str">
        <f>'[1]SmtRes'!I12</f>
        <v>5290900000</v>
      </c>
      <c r="C185" s="17" t="str">
        <f>'[1]SmtRes'!K12</f>
        <v>СТАЛЬНЫЕ КОНСТРУКЦИИ</v>
      </c>
      <c r="D185" s="1" t="str">
        <f>'[1]SmtRes'!O12</f>
        <v>т</v>
      </c>
      <c r="E185" s="1">
        <f>SUM('[1]RV_Data'!F52:'[1]RV_Data'!F52)</f>
        <v>0.7984</v>
      </c>
      <c r="F185" s="18">
        <f>ROUND('[1]SmtRes'!AA12,2)</f>
        <v>0</v>
      </c>
      <c r="G185" s="18">
        <f>SUM('[1]RV_Data'!H52:'[1]RV_Data'!H52)</f>
        <v>0</v>
      </c>
    </row>
    <row r="186" spans="2:7" ht="15">
      <c r="B186" s="1" t="str">
        <f>'[1]Source'!F70</f>
        <v>ЦЕНА ПОСТАВЩИКА</v>
      </c>
      <c r="C186" s="17" t="str">
        <f>'[1]Source'!G70</f>
        <v>КВАРЦЕВЫЙ ПЕСОК ФРАКЦИИ 0,1-0,3 ММ</v>
      </c>
      <c r="D186" s="1" t="str">
        <f>'[1]Source'!H70</f>
        <v>кг</v>
      </c>
      <c r="E186" s="1">
        <f>SUM('[1]RV_Data'!F53:'[1]RV_Data'!F53)</f>
        <v>512</v>
      </c>
      <c r="F186" s="18">
        <f>ROUND('[1]Source'!AC70,2)</f>
        <v>10.17</v>
      </c>
      <c r="G186" s="18">
        <f>SUM('[1]RV_Data'!H53:'[1]RV_Data'!H53)</f>
        <v>5206.78</v>
      </c>
    </row>
    <row r="187" spans="2:7" ht="15">
      <c r="B187" s="1" t="str">
        <f>'[1]Source'!F67</f>
        <v>ЦЕНА ПОСТАВЩИКА</v>
      </c>
      <c r="C187" s="17" t="str">
        <f>'[1]Source'!G67</f>
        <v>КВАРЦЕВЫЙ ПЕСОК ФРАКЦИИ 0,4-0,8 ММ</v>
      </c>
      <c r="D187" s="1" t="str">
        <f>'[1]Source'!H67</f>
        <v>кг</v>
      </c>
      <c r="E187" s="1">
        <f>SUM('[1]RV_Data'!F54:'[1]RV_Data'!F54)</f>
        <v>256</v>
      </c>
      <c r="F187" s="18">
        <f>ROUND('[1]Source'!AC67,2)</f>
        <v>10.17</v>
      </c>
      <c r="G187" s="18">
        <f>SUM('[1]RV_Data'!H54:'[1]RV_Data'!H54)</f>
        <v>2603.39</v>
      </c>
    </row>
    <row r="188" spans="2:7" ht="15">
      <c r="B188" s="1" t="str">
        <f>'[1]SmtRes'!I3</f>
        <v>ЦЕНА ПОСТАВЩИКА</v>
      </c>
      <c r="C188" s="17" t="str">
        <f>'[1]SmtRes'!K3</f>
        <v>ПЛЕНКА ПОЛИЭТИЛЕНОВАЯ 200 МКР.</v>
      </c>
      <c r="D188" s="1" t="str">
        <f>'[1]SmtRes'!O3</f>
        <v>м2</v>
      </c>
      <c r="E188" s="1">
        <f>SUM('[1]RV_Data'!F55:'[1]RV_Data'!F55)</f>
        <v>614.4</v>
      </c>
      <c r="F188" s="18">
        <f>ROUND('[1]SmtRes'!AA3,2)</f>
        <v>11</v>
      </c>
      <c r="G188" s="18">
        <f>SUM('[1]RV_Data'!H55:'[1]RV_Data'!H55)</f>
        <v>6758.4</v>
      </c>
    </row>
    <row r="189" spans="2:7" ht="15">
      <c r="B189" s="1" t="str">
        <f>'[1]Source'!F63</f>
        <v>ЦЕНА ПОСТАВЩИКА</v>
      </c>
      <c r="C189" s="17" t="str">
        <f>'[1]Source'!G63</f>
        <v>ПОЛИУРЕТАНОВЫЙ ГЕРМЕТИК "Sikaflex PRO 3 WF"</v>
      </c>
      <c r="D189" s="1" t="str">
        <f>'[1]Source'!H63</f>
        <v>л</v>
      </c>
      <c r="E189" s="1">
        <f>SUM('[1]RV_Data'!F56:'[1]RV_Data'!F56)</f>
        <v>12.8</v>
      </c>
      <c r="F189" s="18">
        <f>ROUND('[1]Source'!AC63,2)</f>
        <v>642.65</v>
      </c>
      <c r="G189" s="18">
        <f>SUM('[1]RV_Data'!H56:'[1]RV_Data'!H56)</f>
        <v>8225.95</v>
      </c>
    </row>
    <row r="190" spans="2:7" ht="15">
      <c r="B190" s="1" t="str">
        <f>'[1]SmtRes'!I13</f>
        <v>ЦЕНА ПОСТАВЩИКА</v>
      </c>
      <c r="C190" s="17" t="str">
        <f>'[1]SmtRes'!K13</f>
        <v>СЕТКА СВАРНАЯ Вр1- 100Х100Х5 ММ</v>
      </c>
      <c r="D190" s="1" t="str">
        <f>'[1]SmtRes'!O13</f>
        <v>м2</v>
      </c>
      <c r="E190" s="1">
        <f>SUM('[1]RV_Data'!F57:'[1]RV_Data'!F57)</f>
        <v>307.1999999376</v>
      </c>
      <c r="F190" s="18">
        <f>ROUND('[1]SmtRes'!AA13,2)</f>
        <v>108</v>
      </c>
      <c r="G190" s="18">
        <f>SUM('[1]RV_Data'!H57:'[1]RV_Data'!H57)</f>
        <v>33177.6</v>
      </c>
    </row>
    <row r="191" spans="2:7" ht="15">
      <c r="B191" s="1" t="str">
        <f>'[1]SmtRes'!I14</f>
        <v>ЦЕНА ПОСТАВЩИКА</v>
      </c>
      <c r="C191" s="17" t="str">
        <f>'[1]SmtRes'!K14</f>
        <v>ФИКСАТОР АРМАТУРЫ</v>
      </c>
      <c r="D191" s="1" t="str">
        <f>'[1]SmtRes'!O14</f>
        <v>шт.</v>
      </c>
      <c r="E191" s="1">
        <f>SUM('[1]RV_Data'!F58:'[1]RV_Data'!F58)</f>
        <v>1023.9999997919999</v>
      </c>
      <c r="F191" s="18">
        <f>ROUND('[1]SmtRes'!AA14,2)</f>
        <v>4.6</v>
      </c>
      <c r="G191" s="18">
        <f>SUM('[1]RV_Data'!H58:'[1]RV_Data'!H58)</f>
        <v>4710.4</v>
      </c>
    </row>
    <row r="192" spans="2:7" ht="15">
      <c r="B192" s="1" t="str">
        <f>'[1]Source'!F72</f>
        <v>ЦЕНА ПОСТАВЩИКА</v>
      </c>
      <c r="C192" s="17" t="str">
        <f>'[1]Source'!G72</f>
        <v>ЭПОКСИДНАЯ ПРИТИРОЧНАЯ МАССА "Nanten AR"</v>
      </c>
      <c r="D192" s="1" t="str">
        <f>'[1]Source'!H72</f>
        <v>л</v>
      </c>
      <c r="E192" s="1">
        <f>SUM('[1]RV_Data'!F59:'[1]RV_Data'!F59)</f>
        <v>307.2</v>
      </c>
      <c r="F192" s="18">
        <f>ROUND('[1]Source'!AC72,2)</f>
        <v>627.12</v>
      </c>
      <c r="G192" s="18">
        <f>SUM('[1]RV_Data'!H59:'[1]RV_Data'!H59)</f>
        <v>192650.85</v>
      </c>
    </row>
    <row r="193" spans="2:7" ht="15">
      <c r="B193" s="1" t="str">
        <f>'[1]Source'!F69</f>
        <v>ЦЕНА ПОСТАВЩИКА</v>
      </c>
      <c r="C193" s="17" t="str">
        <f>'[1]Source'!G69</f>
        <v>ЭПОКСИДНАЯ ПРИТИРОЧНАЯ МАССА "Nanten HM"</v>
      </c>
      <c r="D193" s="1" t="str">
        <f>'[1]Source'!H69</f>
        <v>л</v>
      </c>
      <c r="E193" s="1">
        <f>SUM('[1]RV_Data'!F60:'[1]RV_Data'!F61)</f>
        <v>79.36</v>
      </c>
      <c r="F193" s="18">
        <f>ROUND('[1]Source'!AC69,2)</f>
        <v>423.73</v>
      </c>
      <c r="G193" s="18">
        <f>SUM('[1]RV_Data'!H60:'[1]RV_Data'!H61)</f>
        <v>33627.119999999995</v>
      </c>
    </row>
    <row r="194" spans="2:7" ht="15">
      <c r="B194" s="29" t="s">
        <v>21</v>
      </c>
      <c r="C194" s="29"/>
      <c r="D194" s="29"/>
      <c r="E194" s="29"/>
      <c r="F194" s="30" t="e">
        <f>SUM(G168:G193)</f>
        <v>#REF!</v>
      </c>
      <c r="G194" s="31"/>
    </row>
    <row r="198" spans="1:8" ht="15">
      <c r="A198" s="4" t="s">
        <v>24</v>
      </c>
      <c r="C198" s="19" t="str">
        <f>IF('[1]Source'!AR12&lt;&gt;"",'[1]Source'!AR12," ")</f>
        <v> </v>
      </c>
      <c r="D198" s="19"/>
      <c r="E198" s="19"/>
      <c r="F198" s="19"/>
      <c r="G198" s="19"/>
      <c r="H198" s="4" t="str">
        <f>IF('[1]Source'!L12&lt;&gt;"",'[1]Source'!L12," ")</f>
        <v> </v>
      </c>
    </row>
    <row r="199" spans="1:11" ht="15">
      <c r="A199" s="20"/>
      <c r="B199" s="20"/>
      <c r="C199" s="32" t="s">
        <v>25</v>
      </c>
      <c r="D199" s="32"/>
      <c r="E199" s="32"/>
      <c r="F199" s="32"/>
      <c r="G199" s="32"/>
      <c r="H199" s="20"/>
      <c r="I199" s="20"/>
      <c r="J199" s="20"/>
      <c r="K199" s="20"/>
    </row>
    <row r="201" spans="1:8" ht="15">
      <c r="A201" s="4" t="s">
        <v>26</v>
      </c>
      <c r="C201" s="19" t="str">
        <f>IF('[1]Source'!AS12&lt;&gt;"",'[1]Source'!AS12," ")</f>
        <v> </v>
      </c>
      <c r="D201" s="19"/>
      <c r="E201" s="19"/>
      <c r="F201" s="19"/>
      <c r="G201" s="19"/>
      <c r="H201" s="4" t="str">
        <f>IF('[1]Source'!M12&lt;&gt;"",'[1]Source'!M12," ")</f>
        <v> </v>
      </c>
    </row>
    <row r="202" spans="1:11" ht="15">
      <c r="A202" s="20"/>
      <c r="B202" s="20"/>
      <c r="C202" s="32" t="s">
        <v>25</v>
      </c>
      <c r="D202" s="32"/>
      <c r="E202" s="32"/>
      <c r="F202" s="32"/>
      <c r="G202" s="32"/>
      <c r="H202" s="20"/>
      <c r="I202" s="20"/>
      <c r="J202" s="20"/>
      <c r="K202" s="20"/>
    </row>
  </sheetData>
  <sheetProtection/>
  <mergeCells count="27">
    <mergeCell ref="D1:K1"/>
    <mergeCell ref="H60:I60"/>
    <mergeCell ref="J60:K60"/>
    <mergeCell ref="D62:K62"/>
    <mergeCell ref="H139:I139"/>
    <mergeCell ref="J139:K139"/>
    <mergeCell ref="H142:I142"/>
    <mergeCell ref="J142:K142"/>
    <mergeCell ref="D144:K144"/>
    <mergeCell ref="B166:E166"/>
    <mergeCell ref="F166:G166"/>
    <mergeCell ref="C145:I145"/>
    <mergeCell ref="J145:K145"/>
    <mergeCell ref="C146:I146"/>
    <mergeCell ref="J146:K146"/>
    <mergeCell ref="C147:I147"/>
    <mergeCell ref="J147:K147"/>
    <mergeCell ref="B167:G167"/>
    <mergeCell ref="B194:E194"/>
    <mergeCell ref="F194:G194"/>
    <mergeCell ref="C199:G199"/>
    <mergeCell ref="C202:G202"/>
    <mergeCell ref="B150:G150"/>
    <mergeCell ref="B153:G153"/>
    <mergeCell ref="B155:E155"/>
    <mergeCell ref="F155:G155"/>
    <mergeCell ref="B156:G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2013-11-07T14:03:39Z</dcterms:modified>
  <cp:category/>
  <cp:version/>
  <cp:contentType/>
  <cp:contentStatus/>
</cp:coreProperties>
</file>